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defaultThemeVersion="124226"/>
  <workbookProtection workbookPassword="D046" lockStructure="1"/>
  <bookViews>
    <workbookView xWindow="30" yWindow="450" windowWidth="20700" windowHeight="11760"/>
  </bookViews>
  <sheets>
    <sheet name="Dati " sheetId="10" r:id="rId1"/>
    <sheet name="Proposta contratto" sheetId="13" state="hidden" r:id="rId2"/>
    <sheet name="Richiesta Finanziamento" sheetId="14" state="hidden" r:id="rId3"/>
    <sheet name="TAEG" sheetId="9" state="hidden" r:id="rId4"/>
    <sheet name="Fonti" sheetId="11" state="hidden" r:id="rId5"/>
    <sheet name="TAN" sheetId="12" state="hidden" r:id="rId6"/>
  </sheets>
  <externalReferences>
    <externalReference r:id="rId7"/>
    <externalReference r:id="rId8"/>
  </externalReferences>
  <definedNames>
    <definedName name="_xlnm.Print_Area" localSheetId="0">'Dati '!$A$1:$T$148</definedName>
    <definedName name="_xlnm.Print_Area" localSheetId="1">'Proposta contratto'!$A$1:$V$876</definedName>
    <definedName name="_xlnm.Print_Area" localSheetId="2">'Richiesta Finanziamento'!$A$1:$W$221</definedName>
  </definedNames>
  <calcPr calcId="145621"/>
</workbook>
</file>

<file path=xl/calcChain.xml><?xml version="1.0" encoding="utf-8"?>
<calcChain xmlns="http://schemas.openxmlformats.org/spreadsheetml/2006/main">
  <c r="E56" i="12" l="1"/>
  <c r="E54" i="12"/>
  <c r="E50" i="12"/>
  <c r="E49" i="12"/>
  <c r="E47" i="12"/>
  <c r="E45" i="12"/>
  <c r="E41" i="12"/>
  <c r="E40" i="12"/>
  <c r="E38" i="12"/>
  <c r="E35" i="12"/>
  <c r="E32" i="12"/>
  <c r="E31" i="12"/>
  <c r="E28" i="12"/>
  <c r="E26" i="12"/>
  <c r="E22" i="12"/>
  <c r="E21" i="12"/>
  <c r="E19" i="12"/>
  <c r="E17" i="12"/>
  <c r="E13" i="12"/>
  <c r="E12" i="12"/>
  <c r="E10" i="12"/>
  <c r="E7" i="12"/>
  <c r="E4" i="12"/>
  <c r="E3" i="12"/>
  <c r="E2" i="12"/>
  <c r="E55" i="12" s="1"/>
  <c r="D23" i="11"/>
  <c r="D22" i="11"/>
  <c r="D21" i="11"/>
  <c r="L20" i="11"/>
  <c r="A1" i="12" s="1"/>
  <c r="D20" i="11"/>
  <c r="F18" i="11"/>
  <c r="E18" i="11"/>
  <c r="F17" i="11"/>
  <c r="E17" i="11"/>
  <c r="F16" i="11"/>
  <c r="E16" i="11"/>
  <c r="F15" i="11"/>
  <c r="E15" i="11"/>
  <c r="A15" i="11"/>
  <c r="A16" i="11" s="1"/>
  <c r="A17" i="11" s="1"/>
  <c r="A18" i="11" s="1"/>
  <c r="A19" i="11" s="1"/>
  <c r="A20" i="11" s="1"/>
  <c r="A21" i="11" s="1"/>
  <c r="A22" i="11" s="1"/>
  <c r="A23" i="11" s="1"/>
  <c r="A24" i="11" s="1"/>
  <c r="A25" i="11" s="1"/>
  <c r="D13" i="11"/>
  <c r="A13" i="11"/>
  <c r="A14" i="11" s="1"/>
  <c r="D12" i="11"/>
  <c r="D11" i="11"/>
  <c r="D10" i="11"/>
  <c r="H2" i="11"/>
  <c r="H3" i="11" s="1"/>
  <c r="H4" i="11" s="1"/>
  <c r="H5" i="11" s="1"/>
  <c r="H6" i="11" s="1"/>
  <c r="H7" i="11" s="1"/>
  <c r="H8" i="11" s="1"/>
  <c r="H9" i="11" s="1"/>
  <c r="H10" i="11" s="1"/>
  <c r="H11" i="11" s="1"/>
  <c r="G1" i="11"/>
  <c r="K51" i="9"/>
  <c r="K52" i="9" s="1"/>
  <c r="K53" i="9" s="1"/>
  <c r="K54" i="9" s="1"/>
  <c r="K55" i="9" s="1"/>
  <c r="K56" i="9" s="1"/>
  <c r="K57" i="9" s="1"/>
  <c r="K58" i="9" s="1"/>
  <c r="K59" i="9" s="1"/>
  <c r="K60" i="9" s="1"/>
  <c r="K61" i="9" s="1"/>
  <c r="K62" i="9" s="1"/>
  <c r="K63" i="9" s="1"/>
  <c r="K64" i="9" s="1"/>
  <c r="K65" i="9" s="1"/>
  <c r="K66" i="9" s="1"/>
  <c r="K67" i="9" s="1"/>
  <c r="K68" i="9" s="1"/>
  <c r="K69" i="9" s="1"/>
  <c r="K70" i="9" s="1"/>
  <c r="K71" i="9" s="1"/>
  <c r="K72" i="9" s="1"/>
  <c r="K73" i="9" s="1"/>
  <c r="K74" i="9" s="1"/>
  <c r="K75" i="9" s="1"/>
  <c r="K76" i="9" s="1"/>
  <c r="K77" i="9" s="1"/>
  <c r="K78" i="9" s="1"/>
  <c r="K79" i="9" s="1"/>
  <c r="K80" i="9" s="1"/>
  <c r="K81" i="9" s="1"/>
  <c r="K82" i="9" s="1"/>
  <c r="K83" i="9" s="1"/>
  <c r="K84" i="9" s="1"/>
  <c r="K85" i="9" s="1"/>
  <c r="K86" i="9" s="1"/>
  <c r="K87" i="9" s="1"/>
  <c r="K88" i="9" s="1"/>
  <c r="K89" i="9" s="1"/>
  <c r="K90" i="9" s="1"/>
  <c r="K91" i="9" s="1"/>
  <c r="K92" i="9" s="1"/>
  <c r="K93" i="9" s="1"/>
  <c r="K94" i="9" s="1"/>
  <c r="K95" i="9" s="1"/>
  <c r="K96" i="9" s="1"/>
  <c r="K97" i="9" s="1"/>
  <c r="K98" i="9" s="1"/>
  <c r="K99" i="9" s="1"/>
  <c r="K100" i="9" s="1"/>
  <c r="K101" i="9" s="1"/>
  <c r="K102" i="9" s="1"/>
  <c r="K103" i="9" s="1"/>
  <c r="K104" i="9" s="1"/>
  <c r="K105" i="9" s="1"/>
  <c r="K106" i="9" s="1"/>
  <c r="K107" i="9" s="1"/>
  <c r="K108" i="9" s="1"/>
  <c r="K109" i="9" s="1"/>
  <c r="K110" i="9" s="1"/>
  <c r="K111" i="9" s="1"/>
  <c r="K112" i="9" s="1"/>
  <c r="K113" i="9" s="1"/>
  <c r="K114" i="9" s="1"/>
  <c r="K115" i="9" s="1"/>
  <c r="K116" i="9" s="1"/>
  <c r="K117" i="9" s="1"/>
  <c r="K118" i="9" s="1"/>
  <c r="K119" i="9" s="1"/>
  <c r="K120" i="9" s="1"/>
  <c r="K121" i="9" s="1"/>
  <c r="K122" i="9" s="1"/>
  <c r="K123" i="9" s="1"/>
  <c r="K124" i="9" s="1"/>
  <c r="K125" i="9" s="1"/>
  <c r="K126" i="9" s="1"/>
  <c r="K127" i="9" s="1"/>
  <c r="K128" i="9" s="1"/>
  <c r="K129" i="9" s="1"/>
  <c r="K130" i="9" s="1"/>
  <c r="K131" i="9" s="1"/>
  <c r="K132" i="9" s="1"/>
  <c r="K133" i="9" s="1"/>
  <c r="K134" i="9" s="1"/>
  <c r="K135" i="9" s="1"/>
  <c r="K136" i="9" s="1"/>
  <c r="K137" i="9" s="1"/>
  <c r="K138" i="9" s="1"/>
  <c r="K139" i="9" s="1"/>
  <c r="K140" i="9" s="1"/>
  <c r="K141" i="9" s="1"/>
  <c r="K48" i="9"/>
  <c r="K49" i="9" s="1"/>
  <c r="K50" i="9" s="1"/>
  <c r="K47" i="9"/>
  <c r="E47" i="9"/>
  <c r="E48" i="9" s="1"/>
  <c r="E49" i="9" s="1"/>
  <c r="E50" i="9" s="1"/>
  <c r="E51" i="9" s="1"/>
  <c r="E52" i="9" s="1"/>
  <c r="E53" i="9" s="1"/>
  <c r="E54" i="9" s="1"/>
  <c r="E55" i="9" s="1"/>
  <c r="E56" i="9" s="1"/>
  <c r="E57" i="9" s="1"/>
  <c r="E58" i="9" s="1"/>
  <c r="E59" i="9" s="1"/>
  <c r="E60" i="9" s="1"/>
  <c r="E61" i="9" s="1"/>
  <c r="E62" i="9" s="1"/>
  <c r="E63" i="9" s="1"/>
  <c r="E64" i="9" s="1"/>
  <c r="E65" i="9" s="1"/>
  <c r="E66" i="9" s="1"/>
  <c r="E67" i="9" s="1"/>
  <c r="E68" i="9" s="1"/>
  <c r="E69" i="9" s="1"/>
  <c r="E70" i="9" s="1"/>
  <c r="E71" i="9" s="1"/>
  <c r="E72" i="9" s="1"/>
  <c r="E73" i="9" s="1"/>
  <c r="E74" i="9" s="1"/>
  <c r="E75" i="9" s="1"/>
  <c r="E76" i="9" s="1"/>
  <c r="E77" i="9" s="1"/>
  <c r="E78" i="9" s="1"/>
  <c r="E79" i="9" s="1"/>
  <c r="E80" i="9" s="1"/>
  <c r="E81" i="9" s="1"/>
  <c r="E82" i="9" s="1"/>
  <c r="E83" i="9" s="1"/>
  <c r="E84" i="9" s="1"/>
  <c r="E85" i="9" s="1"/>
  <c r="E86" i="9" s="1"/>
  <c r="E87" i="9" s="1"/>
  <c r="E88" i="9" s="1"/>
  <c r="E89" i="9" s="1"/>
  <c r="E90" i="9" s="1"/>
  <c r="E91" i="9" s="1"/>
  <c r="E92" i="9" s="1"/>
  <c r="E93" i="9" s="1"/>
  <c r="E94" i="9" s="1"/>
  <c r="E95" i="9" s="1"/>
  <c r="E96" i="9" s="1"/>
  <c r="E97" i="9" s="1"/>
  <c r="E98" i="9" s="1"/>
  <c r="E99" i="9" s="1"/>
  <c r="E100" i="9" s="1"/>
  <c r="E101" i="9" s="1"/>
  <c r="E102" i="9" s="1"/>
  <c r="E103" i="9" s="1"/>
  <c r="E104" i="9" s="1"/>
  <c r="E105" i="9" s="1"/>
  <c r="E106" i="9" s="1"/>
  <c r="E107" i="9" s="1"/>
  <c r="E108" i="9" s="1"/>
  <c r="E109" i="9" s="1"/>
  <c r="E110" i="9" s="1"/>
  <c r="E111" i="9" s="1"/>
  <c r="E112" i="9" s="1"/>
  <c r="E113" i="9" s="1"/>
  <c r="E114" i="9" s="1"/>
  <c r="E115" i="9" s="1"/>
  <c r="E116" i="9" s="1"/>
  <c r="E117" i="9" s="1"/>
  <c r="E118" i="9" s="1"/>
  <c r="E119" i="9" s="1"/>
  <c r="E120" i="9" s="1"/>
  <c r="E121" i="9" s="1"/>
  <c r="E122" i="9" s="1"/>
  <c r="E123" i="9" s="1"/>
  <c r="E124" i="9" s="1"/>
  <c r="E125" i="9" s="1"/>
  <c r="E126" i="9" s="1"/>
  <c r="E127" i="9" s="1"/>
  <c r="E128" i="9" s="1"/>
  <c r="E129" i="9" s="1"/>
  <c r="E130" i="9" s="1"/>
  <c r="E131" i="9" s="1"/>
  <c r="E132" i="9" s="1"/>
  <c r="E133" i="9" s="1"/>
  <c r="E134" i="9" s="1"/>
  <c r="E135" i="9" s="1"/>
  <c r="E136" i="9" s="1"/>
  <c r="E137" i="9" s="1"/>
  <c r="E138" i="9" s="1"/>
  <c r="E139" i="9" s="1"/>
  <c r="E140" i="9" s="1"/>
  <c r="E141" i="9" s="1"/>
  <c r="H45" i="9"/>
  <c r="H44" i="9"/>
  <c r="H43" i="9"/>
  <c r="H42" i="9"/>
  <c r="H41" i="9"/>
  <c r="H40" i="9"/>
  <c r="H39" i="9"/>
  <c r="H38" i="9"/>
  <c r="H37" i="9"/>
  <c r="H36" i="9"/>
  <c r="H35" i="9"/>
  <c r="H34" i="9"/>
  <c r="H33" i="9"/>
  <c r="H32" i="9"/>
  <c r="H31" i="9"/>
  <c r="H30" i="9"/>
  <c r="H29" i="9"/>
  <c r="H28" i="9"/>
  <c r="A28" i="9"/>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H27" i="9"/>
  <c r="H26" i="9"/>
  <c r="H25" i="9"/>
  <c r="H24" i="9"/>
  <c r="K23" i="9"/>
  <c r="L23" i="9" s="1"/>
  <c r="H23" i="9"/>
  <c r="A23" i="9"/>
  <c r="A24" i="9" s="1"/>
  <c r="A25" i="9" s="1"/>
  <c r="A26" i="9" s="1"/>
  <c r="A27" i="9" s="1"/>
  <c r="L22" i="9"/>
  <c r="C22" i="9"/>
  <c r="S21" i="9"/>
  <c r="B21" i="9"/>
  <c r="B22" i="9" s="1"/>
  <c r="A20" i="9"/>
  <c r="K11" i="9"/>
  <c r="A21" i="9" s="1"/>
  <c r="K8" i="9"/>
  <c r="L3" i="9"/>
  <c r="K3" i="9"/>
  <c r="C210" i="14"/>
  <c r="J209" i="14"/>
  <c r="E209" i="14"/>
  <c r="F209" i="14" s="1"/>
  <c r="C209" i="14"/>
  <c r="C191" i="14"/>
  <c r="C190" i="14"/>
  <c r="C189" i="14"/>
  <c r="C188" i="14"/>
  <c r="C187" i="14"/>
  <c r="C186" i="14"/>
  <c r="C185" i="14"/>
  <c r="C183" i="14"/>
  <c r="C182" i="14"/>
  <c r="C177" i="14"/>
  <c r="C176" i="14"/>
  <c r="C175" i="14"/>
  <c r="J173" i="14"/>
  <c r="G173" i="14"/>
  <c r="T172" i="14"/>
  <c r="Q172" i="14"/>
  <c r="J172" i="14"/>
  <c r="E172" i="14"/>
  <c r="T171" i="14"/>
  <c r="E171" i="14"/>
  <c r="R170" i="14"/>
  <c r="J170" i="14"/>
  <c r="E170" i="14"/>
  <c r="M169" i="14"/>
  <c r="E169" i="14"/>
  <c r="R168" i="14"/>
  <c r="J168" i="14"/>
  <c r="E168" i="14"/>
  <c r="R167" i="14"/>
  <c r="M167" i="14"/>
  <c r="G167" i="14"/>
  <c r="E167" i="14"/>
  <c r="Q166" i="14"/>
  <c r="J166" i="14"/>
  <c r="E166" i="14"/>
  <c r="C162" i="14"/>
  <c r="C161" i="14"/>
  <c r="C160" i="14"/>
  <c r="C159" i="14"/>
  <c r="C158" i="14"/>
  <c r="C157" i="14"/>
  <c r="C156" i="14"/>
  <c r="C154" i="14"/>
  <c r="C153" i="14"/>
  <c r="C148" i="14"/>
  <c r="C147" i="14"/>
  <c r="C146" i="14"/>
  <c r="J144" i="14"/>
  <c r="G144" i="14"/>
  <c r="T143" i="14"/>
  <c r="Q143" i="14"/>
  <c r="J143" i="14"/>
  <c r="E143" i="14"/>
  <c r="T142" i="14"/>
  <c r="E142" i="14"/>
  <c r="R141" i="14"/>
  <c r="J141" i="14"/>
  <c r="E141" i="14"/>
  <c r="M140" i="14"/>
  <c r="E140" i="14"/>
  <c r="R139" i="14"/>
  <c r="J139" i="14"/>
  <c r="E139" i="14"/>
  <c r="R138" i="14"/>
  <c r="M138" i="14"/>
  <c r="G138" i="14"/>
  <c r="E138" i="14"/>
  <c r="Q137" i="14"/>
  <c r="J137" i="14"/>
  <c r="E137" i="14"/>
  <c r="C133" i="14"/>
  <c r="C132" i="14"/>
  <c r="C131" i="14"/>
  <c r="C130" i="14"/>
  <c r="C129" i="14"/>
  <c r="C128" i="14"/>
  <c r="C127" i="14"/>
  <c r="C126" i="14"/>
  <c r="C125" i="14"/>
  <c r="C124" i="14"/>
  <c r="C119" i="14"/>
  <c r="C118" i="14"/>
  <c r="C117" i="14"/>
  <c r="J115" i="14"/>
  <c r="G115" i="14"/>
  <c r="T114" i="14"/>
  <c r="Q114" i="14"/>
  <c r="J114" i="14"/>
  <c r="E114" i="14"/>
  <c r="T113" i="14"/>
  <c r="E113" i="14"/>
  <c r="R112" i="14"/>
  <c r="J112" i="14"/>
  <c r="E112" i="14"/>
  <c r="M111" i="14"/>
  <c r="E111" i="14"/>
  <c r="R110" i="14"/>
  <c r="J110" i="14"/>
  <c r="E110" i="14"/>
  <c r="R109" i="14"/>
  <c r="M109" i="14"/>
  <c r="G109" i="14"/>
  <c r="E109" i="14"/>
  <c r="Q108" i="14"/>
  <c r="J108" i="14"/>
  <c r="I103" i="14"/>
  <c r="C103" i="14"/>
  <c r="I102" i="14"/>
  <c r="C102" i="14"/>
  <c r="I100" i="14"/>
  <c r="F99" i="14"/>
  <c r="C94" i="14"/>
  <c r="E97" i="14" s="1"/>
  <c r="H30" i="14"/>
  <c r="C30" i="14"/>
  <c r="H26" i="14"/>
  <c r="C26" i="14"/>
  <c r="D22" i="14"/>
  <c r="R17" i="14"/>
  <c r="J17" i="14"/>
  <c r="E17" i="14"/>
  <c r="M16" i="14"/>
  <c r="E16" i="14"/>
  <c r="T15" i="14"/>
  <c r="Q15" i="14"/>
  <c r="J15" i="14"/>
  <c r="E15" i="14"/>
  <c r="T14" i="14"/>
  <c r="E14" i="14"/>
  <c r="E13" i="14"/>
  <c r="R12" i="14"/>
  <c r="J12" i="14"/>
  <c r="E12" i="14"/>
  <c r="O11" i="14"/>
  <c r="G11" i="14"/>
  <c r="E11" i="14"/>
  <c r="T10" i="14"/>
  <c r="Q10" i="14"/>
  <c r="J10" i="14"/>
  <c r="E10" i="14"/>
  <c r="T9" i="14"/>
  <c r="E9" i="14"/>
  <c r="G8" i="14"/>
  <c r="E8" i="14"/>
  <c r="S1" i="14"/>
  <c r="G1" i="14"/>
  <c r="U269" i="13"/>
  <c r="M269" i="13"/>
  <c r="H75" i="13"/>
  <c r="C75" i="13"/>
  <c r="C74" i="13"/>
  <c r="H71" i="13"/>
  <c r="C71" i="13"/>
  <c r="C65" i="13"/>
  <c r="W44" i="13"/>
  <c r="W40" i="13"/>
  <c r="G30" i="13"/>
  <c r="F26" i="13"/>
  <c r="G54" i="13" s="1"/>
  <c r="T20" i="13"/>
  <c r="Q20" i="13"/>
  <c r="J20" i="13"/>
  <c r="E20" i="13"/>
  <c r="T19" i="13"/>
  <c r="E19" i="13"/>
  <c r="E18" i="13"/>
  <c r="R17" i="13"/>
  <c r="J17" i="13"/>
  <c r="E17" i="13"/>
  <c r="O16" i="13"/>
  <c r="G16" i="13"/>
  <c r="E16" i="13"/>
  <c r="T15" i="13"/>
  <c r="Q15" i="13"/>
  <c r="J15" i="13"/>
  <c r="E15" i="13"/>
  <c r="T14" i="13"/>
  <c r="E14" i="13"/>
  <c r="G13" i="13"/>
  <c r="E13" i="13"/>
  <c r="W45" i="13" s="1"/>
  <c r="C3" i="13"/>
  <c r="S1" i="13"/>
  <c r="D68" i="10"/>
  <c r="E108" i="14" s="1"/>
  <c r="C64" i="10"/>
  <c r="G63" i="10"/>
  <c r="M103" i="14" s="1"/>
  <c r="F63" i="10"/>
  <c r="C58" i="10"/>
  <c r="E60" i="10" s="1"/>
  <c r="E98" i="14" s="1"/>
  <c r="Y56" i="10"/>
  <c r="W49" i="10"/>
  <c r="Y48" i="10"/>
  <c r="G48" i="10"/>
  <c r="F48" i="10"/>
  <c r="E48" i="10"/>
  <c r="W48" i="10" s="1"/>
  <c r="D48" i="10"/>
  <c r="G44" i="10"/>
  <c r="G33" i="13" s="1"/>
  <c r="G43" i="10"/>
  <c r="W41" i="10"/>
  <c r="J41" i="10"/>
  <c r="C29" i="14" s="1"/>
  <c r="V36" i="10"/>
  <c r="O37" i="10" s="1"/>
  <c r="V34" i="10"/>
  <c r="E34" i="10"/>
  <c r="Y21" i="10"/>
  <c r="F21" i="10"/>
  <c r="G8" i="10"/>
  <c r="D8" i="10"/>
  <c r="D7" i="10"/>
  <c r="D6" i="10"/>
  <c r="E6" i="10" s="1"/>
  <c r="Y4" i="10"/>
  <c r="E4" i="10"/>
  <c r="Y3" i="10"/>
  <c r="F13" i="13" l="1"/>
  <c r="C14" i="13" s="1"/>
  <c r="C22" i="10"/>
  <c r="F8" i="14"/>
  <c r="C9" i="14" s="1"/>
  <c r="D22" i="9"/>
  <c r="B23" i="9"/>
  <c r="E22" i="9"/>
  <c r="F22" i="9" s="1"/>
  <c r="J22" i="9" s="1"/>
  <c r="D43" i="10" s="1"/>
  <c r="D44" i="10" s="1"/>
  <c r="H841" i="13"/>
  <c r="H74" i="13"/>
  <c r="Y34" i="10"/>
  <c r="U42" i="10"/>
  <c r="H29" i="14"/>
  <c r="K24" i="9"/>
  <c r="H12" i="11"/>
  <c r="H13" i="11" s="1"/>
  <c r="H14" i="11" s="1"/>
  <c r="H15" i="11" s="1"/>
  <c r="H16" i="11" s="1"/>
  <c r="H17" i="11" s="1"/>
  <c r="H18" i="11" s="1"/>
  <c r="H19" i="11" s="1"/>
  <c r="H20" i="11" s="1"/>
  <c r="H21" i="11" s="1"/>
  <c r="H22" i="11" s="1"/>
  <c r="H23" i="11" s="1"/>
  <c r="H24" i="11" s="1"/>
  <c r="H25" i="11" s="1"/>
  <c r="H26" i="11" s="1"/>
  <c r="H27" i="11" s="1"/>
  <c r="H28" i="11" s="1"/>
  <c r="H29" i="11" s="1"/>
  <c r="H30" i="11" s="1"/>
  <c r="H31" i="11" s="1"/>
  <c r="H32" i="11" s="1"/>
  <c r="H33" i="11" s="1"/>
  <c r="H34" i="11" s="1"/>
  <c r="H35" i="11" s="1"/>
  <c r="H36" i="11" s="1"/>
  <c r="H37" i="11" s="1"/>
  <c r="H38" i="11" s="1"/>
  <c r="H39" i="11" s="1"/>
  <c r="H40" i="11" s="1"/>
  <c r="H41" i="11" s="1"/>
  <c r="H42" i="11" s="1"/>
  <c r="H43" i="11" s="1"/>
  <c r="H44" i="11" s="1"/>
  <c r="H45" i="11" s="1"/>
  <c r="H46" i="11" s="1"/>
  <c r="H47" i="11" s="1"/>
  <c r="H48" i="11" s="1"/>
  <c r="H49" i="11" s="1"/>
  <c r="H50" i="11" s="1"/>
  <c r="H51" i="11" s="1"/>
  <c r="H52" i="11" s="1"/>
  <c r="H53" i="11" s="1"/>
  <c r="H54" i="11" s="1"/>
  <c r="H55" i="11" s="1"/>
  <c r="H56" i="11" s="1"/>
  <c r="H57" i="11" s="1"/>
  <c r="H58" i="11" s="1"/>
  <c r="H59" i="11" s="1"/>
  <c r="H60" i="11" s="1"/>
  <c r="G60" i="11" s="1"/>
  <c r="G7" i="11"/>
  <c r="G3" i="11"/>
  <c r="G8" i="11"/>
  <c r="G15" i="11"/>
  <c r="G9" i="11"/>
  <c r="G4" i="11"/>
  <c r="G6" i="11"/>
  <c r="G10" i="11"/>
  <c r="G17" i="11"/>
  <c r="G5" i="11"/>
  <c r="G2" i="11"/>
  <c r="E6" i="12"/>
  <c r="E15" i="12"/>
  <c r="E25" i="12"/>
  <c r="E34" i="12"/>
  <c r="E43" i="12"/>
  <c r="E53" i="12"/>
  <c r="E11" i="12"/>
  <c r="E20" i="12"/>
  <c r="E29" i="12"/>
  <c r="E39" i="12"/>
  <c r="E48" i="12"/>
  <c r="E57" i="12"/>
  <c r="E5" i="12"/>
  <c r="E14" i="12"/>
  <c r="E24" i="12"/>
  <c r="E33" i="12"/>
  <c r="E42" i="12"/>
  <c r="E52" i="12"/>
  <c r="E8" i="12"/>
  <c r="E18" i="12"/>
  <c r="E27" i="12"/>
  <c r="E36" i="12"/>
  <c r="E46" i="12"/>
  <c r="G28" i="11" l="1"/>
  <c r="G53" i="11"/>
  <c r="G39" i="11"/>
  <c r="G18" i="11"/>
  <c r="G52" i="11"/>
  <c r="G45" i="11"/>
  <c r="G34" i="11"/>
  <c r="G31" i="11"/>
  <c r="G19" i="11"/>
  <c r="G12" i="11"/>
  <c r="G13" i="11"/>
  <c r="G22" i="11"/>
  <c r="G56" i="11"/>
  <c r="G49" i="11"/>
  <c r="G38" i="11"/>
  <c r="G35" i="11"/>
  <c r="G11" i="11"/>
  <c r="G61" i="11" s="1"/>
  <c r="D36" i="10" s="1"/>
  <c r="G25" i="11"/>
  <c r="L24" i="9"/>
  <c r="K25" i="9"/>
  <c r="G16" i="11"/>
  <c r="G14" i="11"/>
  <c r="G29" i="11"/>
  <c r="G21" i="11"/>
  <c r="G50" i="11"/>
  <c r="G47" i="11"/>
  <c r="G24" i="11"/>
  <c r="G40" i="11"/>
  <c r="G33" i="11"/>
  <c r="G23" i="11"/>
  <c r="G54" i="11"/>
  <c r="G51" i="11"/>
  <c r="G32" i="11"/>
  <c r="G57" i="11"/>
  <c r="G46" i="11"/>
  <c r="G43" i="11"/>
  <c r="B24" i="9"/>
  <c r="E23" i="9"/>
  <c r="F23" i="9" s="1"/>
  <c r="J23" i="9" s="1"/>
  <c r="C23" i="9"/>
  <c r="D23" i="9" s="1"/>
  <c r="G36" i="11"/>
  <c r="G20" i="11"/>
  <c r="G44" i="11"/>
  <c r="G37" i="11"/>
  <c r="G26" i="11"/>
  <c r="G58" i="11"/>
  <c r="G55" i="11"/>
  <c r="G42" i="11"/>
  <c r="G48" i="11"/>
  <c r="G41" i="11"/>
  <c r="G30" i="11"/>
  <c r="G27" i="11"/>
  <c r="G59" i="11"/>
  <c r="D2" i="12" l="1"/>
  <c r="E36" i="10"/>
  <c r="K7" i="9"/>
  <c r="J214" i="13"/>
  <c r="G21" i="14"/>
  <c r="G214" i="13"/>
  <c r="F27" i="13"/>
  <c r="B25" i="9"/>
  <c r="E24" i="9"/>
  <c r="F24" i="9" s="1"/>
  <c r="J24" i="9" s="1"/>
  <c r="C24" i="9"/>
  <c r="D24" i="9" s="1"/>
  <c r="K26" i="9"/>
  <c r="L25" i="9"/>
  <c r="Q21" i="9" l="1"/>
  <c r="P21" i="9"/>
  <c r="D49" i="12"/>
  <c r="F49" i="12" s="1"/>
  <c r="D40" i="12"/>
  <c r="F40" i="12" s="1"/>
  <c r="D31" i="12"/>
  <c r="F31" i="12" s="1"/>
  <c r="D21" i="12"/>
  <c r="F21" i="12" s="1"/>
  <c r="D12" i="12"/>
  <c r="F12" i="12" s="1"/>
  <c r="D3" i="12"/>
  <c r="F3" i="12" s="1"/>
  <c r="D55" i="12"/>
  <c r="F55" i="12" s="1"/>
  <c r="D46" i="12"/>
  <c r="F46" i="12" s="1"/>
  <c r="D36" i="12"/>
  <c r="F36" i="12" s="1"/>
  <c r="D27" i="12"/>
  <c r="F27" i="12" s="1"/>
  <c r="D18" i="12"/>
  <c r="F18" i="12" s="1"/>
  <c r="D8" i="12"/>
  <c r="F8" i="12" s="1"/>
  <c r="D52" i="12"/>
  <c r="F52" i="12" s="1"/>
  <c r="D42" i="12"/>
  <c r="F42" i="12" s="1"/>
  <c r="D33" i="12"/>
  <c r="F33" i="12" s="1"/>
  <c r="D24" i="12"/>
  <c r="F24" i="12" s="1"/>
  <c r="D14" i="12"/>
  <c r="F14" i="12" s="1"/>
  <c r="D5" i="12"/>
  <c r="F5" i="12" s="1"/>
  <c r="D57" i="12"/>
  <c r="F57" i="12" s="1"/>
  <c r="D48" i="12"/>
  <c r="F48" i="12" s="1"/>
  <c r="D39" i="12"/>
  <c r="F39" i="12" s="1"/>
  <c r="D29" i="12"/>
  <c r="F29" i="12" s="1"/>
  <c r="D20" i="12"/>
  <c r="F20" i="12" s="1"/>
  <c r="D11" i="12"/>
  <c r="F11" i="12" s="1"/>
  <c r="D54" i="12"/>
  <c r="F54" i="12" s="1"/>
  <c r="D45" i="12"/>
  <c r="F45" i="12" s="1"/>
  <c r="D35" i="12"/>
  <c r="F35" i="12" s="1"/>
  <c r="D26" i="12"/>
  <c r="F26" i="12" s="1"/>
  <c r="D17" i="12"/>
  <c r="F17" i="12" s="1"/>
  <c r="D7" i="12"/>
  <c r="F7" i="12" s="1"/>
  <c r="D50" i="12"/>
  <c r="F50" i="12" s="1"/>
  <c r="D41" i="12"/>
  <c r="F41" i="12" s="1"/>
  <c r="D32" i="12"/>
  <c r="F32" i="12" s="1"/>
  <c r="D22" i="12"/>
  <c r="F22" i="12" s="1"/>
  <c r="D13" i="12"/>
  <c r="F13" i="12" s="1"/>
  <c r="D4" i="12"/>
  <c r="F4" i="12" s="1"/>
  <c r="D56" i="12"/>
  <c r="F56" i="12" s="1"/>
  <c r="D47" i="12"/>
  <c r="F47" i="12" s="1"/>
  <c r="D38" i="12"/>
  <c r="F38" i="12" s="1"/>
  <c r="D28" i="12"/>
  <c r="F28" i="12" s="1"/>
  <c r="D19" i="12"/>
  <c r="F19" i="12" s="1"/>
  <c r="D10" i="12"/>
  <c r="F10" i="12" s="1"/>
  <c r="D53" i="12"/>
  <c r="F53" i="12" s="1"/>
  <c r="D43" i="12"/>
  <c r="F43" i="12" s="1"/>
  <c r="D34" i="12"/>
  <c r="F34" i="12" s="1"/>
  <c r="D25" i="12"/>
  <c r="F25" i="12" s="1"/>
  <c r="D15" i="12"/>
  <c r="F15" i="12" s="1"/>
  <c r="D6" i="12"/>
  <c r="F6" i="12" s="1"/>
  <c r="B26" i="9"/>
  <c r="C25" i="9"/>
  <c r="D25" i="9" s="1"/>
  <c r="E25" i="9"/>
  <c r="F25" i="9" s="1"/>
  <c r="J25" i="9" s="1"/>
  <c r="M57" i="13"/>
  <c r="G52" i="13"/>
  <c r="K27" i="9"/>
  <c r="L26" i="9"/>
  <c r="F58" i="12" l="1"/>
  <c r="D40" i="10" s="1"/>
  <c r="P22" i="9"/>
  <c r="P23" i="9"/>
  <c r="P24" i="9"/>
  <c r="P25" i="9"/>
  <c r="O6" i="9"/>
  <c r="P26" i="9"/>
  <c r="P27" i="9"/>
  <c r="L27" i="9"/>
  <c r="K28" i="9"/>
  <c r="C26" i="9"/>
  <c r="D26" i="9" s="1"/>
  <c r="B27" i="9"/>
  <c r="E26" i="9"/>
  <c r="F26" i="9" s="1"/>
  <c r="J26" i="9" s="1"/>
  <c r="B28" i="9" l="1"/>
  <c r="E27" i="9"/>
  <c r="C27" i="9"/>
  <c r="D27" i="9" s="1"/>
  <c r="L28" i="9"/>
  <c r="K29" i="9"/>
  <c r="M28" i="9"/>
  <c r="O28" i="9" s="1"/>
  <c r="Q28" i="9" s="1"/>
  <c r="P28" i="9"/>
  <c r="I50" i="13"/>
  <c r="K6" i="9"/>
  <c r="G42" i="13"/>
  <c r="K30" i="9" l="1"/>
  <c r="L29" i="9"/>
  <c r="P29" i="9"/>
  <c r="M29" i="9"/>
  <c r="O29" i="9" s="1"/>
  <c r="Q29" i="9" s="1"/>
  <c r="F27" i="9"/>
  <c r="J27" i="9" s="1"/>
  <c r="N140" i="9"/>
  <c r="N115" i="9"/>
  <c r="N121" i="9"/>
  <c r="N125" i="9"/>
  <c r="N126" i="9"/>
  <c r="N104" i="9"/>
  <c r="N84" i="9"/>
  <c r="N77" i="9"/>
  <c r="N53" i="9"/>
  <c r="N85" i="9"/>
  <c r="N82" i="9"/>
  <c r="N70" i="9"/>
  <c r="N47" i="9"/>
  <c r="N128" i="9"/>
  <c r="N96" i="9"/>
  <c r="N72" i="9"/>
  <c r="N95" i="9"/>
  <c r="N64" i="9"/>
  <c r="N60" i="9"/>
  <c r="N136" i="9"/>
  <c r="N113" i="9"/>
  <c r="N118" i="9"/>
  <c r="N119" i="9"/>
  <c r="N122" i="9"/>
  <c r="N87" i="9"/>
  <c r="N80" i="9"/>
  <c r="N74" i="9"/>
  <c r="N49" i="9"/>
  <c r="N107" i="9"/>
  <c r="N69" i="9"/>
  <c r="N63" i="9"/>
  <c r="N58" i="9"/>
  <c r="N67" i="9"/>
  <c r="N105" i="9"/>
  <c r="N141" i="9"/>
  <c r="N100" i="9"/>
  <c r="N98" i="9"/>
  <c r="N46" i="9"/>
  <c r="N73" i="9"/>
  <c r="N101" i="9"/>
  <c r="N99" i="9"/>
  <c r="N88" i="9"/>
  <c r="N68" i="9"/>
  <c r="N86" i="9"/>
  <c r="N62" i="9"/>
  <c r="N132" i="9"/>
  <c r="N109" i="9"/>
  <c r="N103" i="9"/>
  <c r="N111" i="9"/>
  <c r="N102" i="9"/>
  <c r="N83" i="9"/>
  <c r="N76" i="9"/>
  <c r="N110" i="9"/>
  <c r="N56" i="9"/>
  <c r="N52" i="9"/>
  <c r="N79" i="9"/>
  <c r="N124" i="9"/>
  <c r="N94" i="9"/>
  <c r="N75" i="9"/>
  <c r="N91" i="9"/>
  <c r="N54" i="9"/>
  <c r="N120" i="9"/>
  <c r="N97" i="9"/>
  <c r="N89" i="9"/>
  <c r="N138" i="9"/>
  <c r="N123" i="9"/>
  <c r="N139" i="9"/>
  <c r="N137" i="9"/>
  <c r="N65" i="9"/>
  <c r="N81" i="9"/>
  <c r="N51" i="9"/>
  <c r="N114" i="9"/>
  <c r="N50" i="9"/>
  <c r="N116" i="9"/>
  <c r="N93" i="9"/>
  <c r="N134" i="9"/>
  <c r="N135" i="9"/>
  <c r="N117" i="9"/>
  <c r="N133" i="9"/>
  <c r="N108" i="9"/>
  <c r="N61" i="9"/>
  <c r="N78" i="9"/>
  <c r="N55" i="9"/>
  <c r="N92" i="9"/>
  <c r="N59" i="9"/>
  <c r="N130" i="9"/>
  <c r="N127" i="9"/>
  <c r="N131" i="9"/>
  <c r="N129" i="9"/>
  <c r="N106" i="9"/>
  <c r="N112" i="9"/>
  <c r="N90" i="9"/>
  <c r="N57" i="9"/>
  <c r="N66" i="9"/>
  <c r="N71" i="9"/>
  <c r="N48" i="9"/>
  <c r="M25" i="9"/>
  <c r="O25" i="9" s="1"/>
  <c r="Q25" i="9" s="1"/>
  <c r="M22" i="9"/>
  <c r="M46" i="9"/>
  <c r="M27" i="9"/>
  <c r="O27" i="9" s="1"/>
  <c r="Q27" i="9" s="1"/>
  <c r="M26" i="9"/>
  <c r="O26" i="9" s="1"/>
  <c r="Q26" i="9" s="1"/>
  <c r="M24" i="9"/>
  <c r="O24" i="9" s="1"/>
  <c r="Q24" i="9" s="1"/>
  <c r="M23" i="9"/>
  <c r="O23" i="9" s="1"/>
  <c r="Q23" i="9" s="1"/>
  <c r="B29" i="9"/>
  <c r="E28" i="9"/>
  <c r="F28" i="9" s="1"/>
  <c r="J28" i="9" s="1"/>
  <c r="C28" i="9"/>
  <c r="D28" i="9" s="1"/>
  <c r="O22" i="9" l="1"/>
  <c r="B30" i="9"/>
  <c r="C29" i="9"/>
  <c r="D29" i="9" s="1"/>
  <c r="E29" i="9"/>
  <c r="L46" i="9"/>
  <c r="O8" i="9"/>
  <c r="P44" i="10" s="1"/>
  <c r="G34" i="13" s="1"/>
  <c r="O46" i="9"/>
  <c r="Q46" i="9" s="1"/>
  <c r="Q30" i="9"/>
  <c r="M30" i="9"/>
  <c r="O30" i="9" s="1"/>
  <c r="P30" i="9"/>
  <c r="K31" i="9"/>
  <c r="L30" i="9"/>
  <c r="L142" i="9" l="1"/>
  <c r="P46" i="9"/>
  <c r="C30" i="9"/>
  <c r="D30" i="9" s="1"/>
  <c r="B31" i="9"/>
  <c r="E30" i="9"/>
  <c r="F30" i="9" s="1"/>
  <c r="J30" i="9" s="1"/>
  <c r="P31" i="9"/>
  <c r="L31" i="9"/>
  <c r="Q31" i="9"/>
  <c r="K32" i="9"/>
  <c r="M31" i="9"/>
  <c r="O31" i="9" s="1"/>
  <c r="O7" i="9"/>
  <c r="P43" i="10" s="1"/>
  <c r="G32" i="13" s="1"/>
  <c r="Q22" i="9"/>
  <c r="F29" i="9"/>
  <c r="J29" i="9" s="1"/>
  <c r="B32" i="9" l="1"/>
  <c r="E31" i="9"/>
  <c r="C31" i="9"/>
  <c r="D31" i="9" s="1"/>
  <c r="M47" i="9"/>
  <c r="L47" i="9" s="1"/>
  <c r="P47" i="9" s="1"/>
  <c r="L32" i="9"/>
  <c r="K33" i="9"/>
  <c r="M32" i="9"/>
  <c r="P32" i="9"/>
  <c r="O47" i="9" l="1"/>
  <c r="Q47" i="9" s="1"/>
  <c r="M48" i="9"/>
  <c r="L48" i="9" s="1"/>
  <c r="P48" i="9" s="1"/>
  <c r="F31" i="9"/>
  <c r="J31" i="9" s="1"/>
  <c r="Q33" i="9"/>
  <c r="K34" i="9"/>
  <c r="L33" i="9"/>
  <c r="P33" i="9"/>
  <c r="M33" i="9"/>
  <c r="O33" i="9" s="1"/>
  <c r="O32" i="9"/>
  <c r="B33" i="9"/>
  <c r="E32" i="9"/>
  <c r="C32" i="9"/>
  <c r="D32" i="9" s="1"/>
  <c r="O48" i="9" l="1"/>
  <c r="Q48" i="9" s="1"/>
  <c r="M49" i="9"/>
  <c r="L49" i="9" s="1"/>
  <c r="P49" i="9" s="1"/>
  <c r="M34" i="9"/>
  <c r="P34" i="9"/>
  <c r="K35" i="9"/>
  <c r="L34" i="9"/>
  <c r="Q32" i="9"/>
  <c r="F32" i="9"/>
  <c r="J32" i="9" s="1"/>
  <c r="B34" i="9"/>
  <c r="C33" i="9"/>
  <c r="D33" i="9" s="1"/>
  <c r="E33" i="9"/>
  <c r="M50" i="9" l="1"/>
  <c r="L50" i="9" s="1"/>
  <c r="P50" i="9" s="1"/>
  <c r="O49" i="9"/>
  <c r="Q49" i="9" s="1"/>
  <c r="P35" i="9"/>
  <c r="L35" i="9"/>
  <c r="K36" i="9"/>
  <c r="M35" i="9"/>
  <c r="O35" i="9" s="1"/>
  <c r="Q35" i="9" s="1"/>
  <c r="F33" i="9"/>
  <c r="J33" i="9" s="1"/>
  <c r="O34" i="9"/>
  <c r="C34" i="9"/>
  <c r="D34" i="9" s="1"/>
  <c r="B35" i="9"/>
  <c r="E34" i="9"/>
  <c r="F34" i="9" s="1"/>
  <c r="J34" i="9" s="1"/>
  <c r="M51" i="9" l="1"/>
  <c r="L51" i="9" s="1"/>
  <c r="O50" i="9"/>
  <c r="Q50" i="9" s="1"/>
  <c r="P51" i="9"/>
  <c r="L36" i="9"/>
  <c r="K37" i="9"/>
  <c r="M36" i="9"/>
  <c r="O36" i="9" s="1"/>
  <c r="Q36" i="9"/>
  <c r="P36" i="9"/>
  <c r="B36" i="9"/>
  <c r="E35" i="9"/>
  <c r="C35" i="9"/>
  <c r="D35" i="9" s="1"/>
  <c r="Q34" i="9"/>
  <c r="O51" i="9" l="1"/>
  <c r="Q51" i="9" s="1"/>
  <c r="M52" i="9"/>
  <c r="L52" i="9" s="1"/>
  <c r="P52" i="9" s="1"/>
  <c r="Q37" i="9"/>
  <c r="K38" i="9"/>
  <c r="L37" i="9"/>
  <c r="P37" i="9"/>
  <c r="M37" i="9"/>
  <c r="O37" i="9" s="1"/>
  <c r="F35" i="9"/>
  <c r="J35" i="9" s="1"/>
  <c r="B37" i="9"/>
  <c r="E36" i="9"/>
  <c r="C36" i="9"/>
  <c r="D36" i="9" s="1"/>
  <c r="O52" i="9" l="1"/>
  <c r="Q52" i="9" s="1"/>
  <c r="M53" i="9"/>
  <c r="L53" i="9" s="1"/>
  <c r="P53" i="9" s="1"/>
  <c r="M38" i="9"/>
  <c r="O38" i="9" s="1"/>
  <c r="Q38" i="9" s="1"/>
  <c r="P38" i="9"/>
  <c r="L38" i="9"/>
  <c r="K39" i="9"/>
  <c r="F36" i="9"/>
  <c r="J36" i="9" s="1"/>
  <c r="B38" i="9"/>
  <c r="C37" i="9"/>
  <c r="D37" i="9" s="1"/>
  <c r="E37" i="9"/>
  <c r="F37" i="9" s="1"/>
  <c r="J37" i="9" s="1"/>
  <c r="M54" i="9" l="1"/>
  <c r="L54" i="9" s="1"/>
  <c r="P54" i="9" s="1"/>
  <c r="O53" i="9"/>
  <c r="Q53" i="9" s="1"/>
  <c r="P39" i="9"/>
  <c r="L39" i="9"/>
  <c r="K40" i="9"/>
  <c r="M39" i="9"/>
  <c r="O39" i="9" s="1"/>
  <c r="Q39" i="9" s="1"/>
  <c r="C38" i="9"/>
  <c r="D38" i="9" s="1"/>
  <c r="B39" i="9"/>
  <c r="E38" i="9"/>
  <c r="F38" i="9" s="1"/>
  <c r="J38" i="9" s="1"/>
  <c r="M55" i="9" l="1"/>
  <c r="L55" i="9" s="1"/>
  <c r="P55" i="9"/>
  <c r="O54" i="9"/>
  <c r="Q54" i="9" s="1"/>
  <c r="B40" i="9"/>
  <c r="E39" i="9"/>
  <c r="C39" i="9"/>
  <c r="D39" i="9" s="1"/>
  <c r="L40" i="9"/>
  <c r="K41" i="9"/>
  <c r="M40" i="9"/>
  <c r="O40" i="9" s="1"/>
  <c r="Q40" i="9"/>
  <c r="P40" i="9"/>
  <c r="K42" i="9" l="1"/>
  <c r="L41" i="9"/>
  <c r="P41" i="9"/>
  <c r="M41" i="9"/>
  <c r="O41" i="9" s="1"/>
  <c r="Q41" i="9" s="1"/>
  <c r="F39" i="9"/>
  <c r="J39" i="9" s="1"/>
  <c r="B41" i="9"/>
  <c r="E40" i="9"/>
  <c r="F40" i="9" s="1"/>
  <c r="J40" i="9" s="1"/>
  <c r="C40" i="9"/>
  <c r="D40" i="9" s="1"/>
  <c r="O55" i="9"/>
  <c r="Q55" i="9" s="1"/>
  <c r="M56" i="9"/>
  <c r="L56" i="9" s="1"/>
  <c r="P56" i="9" s="1"/>
  <c r="O56" i="9" l="1"/>
  <c r="Q56" i="9" s="1"/>
  <c r="M57" i="9"/>
  <c r="L57" i="9" s="1"/>
  <c r="P57" i="9" s="1"/>
  <c r="B42" i="9"/>
  <c r="C41" i="9"/>
  <c r="D41" i="9" s="1"/>
  <c r="E41" i="9"/>
  <c r="M42" i="9"/>
  <c r="O42" i="9" s="1"/>
  <c r="Q42" i="9" s="1"/>
  <c r="P42" i="9"/>
  <c r="K43" i="9"/>
  <c r="L42" i="9"/>
  <c r="M58" i="9" l="1"/>
  <c r="L58" i="9" s="1"/>
  <c r="P58" i="9" s="1"/>
  <c r="O57" i="9"/>
  <c r="Q57" i="9" s="1"/>
  <c r="F41" i="9"/>
  <c r="J41" i="9" s="1"/>
  <c r="C42" i="9"/>
  <c r="D42" i="9" s="1"/>
  <c r="B43" i="9"/>
  <c r="E42" i="9"/>
  <c r="P43" i="9"/>
  <c r="L43" i="9"/>
  <c r="K44" i="9"/>
  <c r="M43" i="9"/>
  <c r="O43" i="9" s="1"/>
  <c r="Q43" i="9" s="1"/>
  <c r="M59" i="9" l="1"/>
  <c r="L59" i="9" s="1"/>
  <c r="P59" i="9"/>
  <c r="O58" i="9"/>
  <c r="Q58" i="9" s="1"/>
  <c r="B44" i="9"/>
  <c r="E43" i="9"/>
  <c r="C43" i="9"/>
  <c r="D43" i="9" s="1"/>
  <c r="L44" i="9"/>
  <c r="K45" i="9"/>
  <c r="M44" i="9"/>
  <c r="O44" i="9" s="1"/>
  <c r="Q44" i="9"/>
  <c r="P44" i="9"/>
  <c r="F42" i="9"/>
  <c r="J42" i="9" s="1"/>
  <c r="O59" i="9" l="1"/>
  <c r="Q59" i="9" s="1"/>
  <c r="M60" i="9"/>
  <c r="L60" i="9" s="1"/>
  <c r="P60" i="9" s="1"/>
  <c r="L45" i="9"/>
  <c r="P45" i="9"/>
  <c r="M45" i="9"/>
  <c r="O45" i="9" s="1"/>
  <c r="Q45" i="9" s="1"/>
  <c r="F43" i="9"/>
  <c r="J43" i="9" s="1"/>
  <c r="B45" i="9"/>
  <c r="E44" i="9"/>
  <c r="C44" i="9"/>
  <c r="D44" i="9" s="1"/>
  <c r="O60" i="9" l="1"/>
  <c r="Q60" i="9" s="1"/>
  <c r="M61" i="9"/>
  <c r="L61" i="9" s="1"/>
  <c r="P61" i="9" s="1"/>
  <c r="F44" i="9"/>
  <c r="J44" i="9" s="1"/>
  <c r="B46" i="9"/>
  <c r="C45" i="9"/>
  <c r="D45" i="9" s="1"/>
  <c r="E45" i="9"/>
  <c r="M62" i="9" l="1"/>
  <c r="L62" i="9" s="1"/>
  <c r="P62" i="9" s="1"/>
  <c r="O61" i="9"/>
  <c r="Q61" i="9" s="1"/>
  <c r="F45" i="9"/>
  <c r="J45" i="9" s="1"/>
  <c r="B47" i="9"/>
  <c r="C46" i="9"/>
  <c r="D46" i="9" s="1"/>
  <c r="F46" i="9" s="1"/>
  <c r="J46" i="9" s="1"/>
  <c r="M63" i="9" l="1"/>
  <c r="L63" i="9" s="1"/>
  <c r="P63" i="9"/>
  <c r="O62" i="9"/>
  <c r="Q62" i="9" s="1"/>
  <c r="B48" i="9"/>
  <c r="C47" i="9"/>
  <c r="D47" i="9" s="1"/>
  <c r="F47" i="9" s="1"/>
  <c r="J47" i="9" s="1"/>
  <c r="B49" i="9" l="1"/>
  <c r="C48" i="9"/>
  <c r="D48" i="9" s="1"/>
  <c r="F48" i="9" s="1"/>
  <c r="J48" i="9" s="1"/>
  <c r="O63" i="9"/>
  <c r="Q63" i="9" s="1"/>
  <c r="M64" i="9"/>
  <c r="L64" i="9" s="1"/>
  <c r="P64" i="9" s="1"/>
  <c r="O64" i="9" l="1"/>
  <c r="Q64" i="9" s="1"/>
  <c r="M65" i="9"/>
  <c r="L65" i="9" s="1"/>
  <c r="P65" i="9" s="1"/>
  <c r="C49" i="9"/>
  <c r="D49" i="9" s="1"/>
  <c r="F49" i="9" s="1"/>
  <c r="J49" i="9" s="1"/>
  <c r="B50" i="9"/>
  <c r="O65" i="9" l="1"/>
  <c r="Q65" i="9" s="1"/>
  <c r="M66" i="9"/>
  <c r="L66" i="9" s="1"/>
  <c r="P66" i="9" s="1"/>
  <c r="B51" i="9"/>
  <c r="C50" i="9"/>
  <c r="D50" i="9" s="1"/>
  <c r="F50" i="9" s="1"/>
  <c r="J50" i="9" s="1"/>
  <c r="M67" i="9" l="1"/>
  <c r="L67" i="9" s="1"/>
  <c r="P67" i="9" s="1"/>
  <c r="O66" i="9"/>
  <c r="Q66" i="9" s="1"/>
  <c r="B52" i="9"/>
  <c r="C51" i="9"/>
  <c r="D51" i="9" s="1"/>
  <c r="F51" i="9" s="1"/>
  <c r="J51" i="9" s="1"/>
  <c r="M68" i="9" l="1"/>
  <c r="L68" i="9" s="1"/>
  <c r="P68" i="9" s="1"/>
  <c r="O67" i="9"/>
  <c r="Q67" i="9" s="1"/>
  <c r="B53" i="9"/>
  <c r="C52" i="9"/>
  <c r="D52" i="9" s="1"/>
  <c r="F52" i="9" s="1"/>
  <c r="J52" i="9" s="1"/>
  <c r="O68" i="9" l="1"/>
  <c r="Q68" i="9" s="1"/>
  <c r="M69" i="9"/>
  <c r="L69" i="9" s="1"/>
  <c r="P69" i="9" s="1"/>
  <c r="C53" i="9"/>
  <c r="D53" i="9" s="1"/>
  <c r="F53" i="9" s="1"/>
  <c r="J53" i="9" s="1"/>
  <c r="B54" i="9"/>
  <c r="O69" i="9" l="1"/>
  <c r="Q69" i="9" s="1"/>
  <c r="M70" i="9"/>
  <c r="L70" i="9" s="1"/>
  <c r="P70" i="9" s="1"/>
  <c r="B55" i="9"/>
  <c r="C54" i="9"/>
  <c r="D54" i="9" s="1"/>
  <c r="F54" i="9" s="1"/>
  <c r="J54" i="9" s="1"/>
  <c r="M71" i="9" l="1"/>
  <c r="L71" i="9" s="1"/>
  <c r="P71" i="9"/>
  <c r="O70" i="9"/>
  <c r="Q70" i="9" s="1"/>
  <c r="B56" i="9"/>
  <c r="C55" i="9"/>
  <c r="D55" i="9" s="1"/>
  <c r="F55" i="9" s="1"/>
  <c r="J55" i="9" s="1"/>
  <c r="B57" i="9" l="1"/>
  <c r="C56" i="9"/>
  <c r="D56" i="9" s="1"/>
  <c r="F56" i="9" s="1"/>
  <c r="J56" i="9" s="1"/>
  <c r="O71" i="9"/>
  <c r="Q71" i="9" s="1"/>
  <c r="M72" i="9"/>
  <c r="L72" i="9" s="1"/>
  <c r="P72" i="9" s="1"/>
  <c r="M73" i="9" l="1"/>
  <c r="L73" i="9" s="1"/>
  <c r="P73" i="9" s="1"/>
  <c r="O72" i="9"/>
  <c r="Q72" i="9" s="1"/>
  <c r="C57" i="9"/>
  <c r="D57" i="9" s="1"/>
  <c r="F57" i="9" s="1"/>
  <c r="J57" i="9" s="1"/>
  <c r="B58" i="9"/>
  <c r="M74" i="9" l="1"/>
  <c r="L74" i="9" s="1"/>
  <c r="P74" i="9" s="1"/>
  <c r="O73" i="9"/>
  <c r="Q73" i="9" s="1"/>
  <c r="B59" i="9"/>
  <c r="C58" i="9"/>
  <c r="D58" i="9" s="1"/>
  <c r="F58" i="9" s="1"/>
  <c r="J58" i="9" s="1"/>
  <c r="M75" i="9" l="1"/>
  <c r="L75" i="9" s="1"/>
  <c r="P75" i="9"/>
  <c r="O74" i="9"/>
  <c r="Q74" i="9" s="1"/>
  <c r="B60" i="9"/>
  <c r="C59" i="9"/>
  <c r="D59" i="9" s="1"/>
  <c r="F59" i="9" s="1"/>
  <c r="J59" i="9" s="1"/>
  <c r="B61" i="9" l="1"/>
  <c r="C60" i="9"/>
  <c r="D60" i="9" s="1"/>
  <c r="F60" i="9" s="1"/>
  <c r="J60" i="9" s="1"/>
  <c r="M76" i="9"/>
  <c r="L76" i="9" s="1"/>
  <c r="P76" i="9" s="1"/>
  <c r="O75" i="9"/>
  <c r="Q75" i="9" s="1"/>
  <c r="O76" i="9" l="1"/>
  <c r="Q76" i="9" s="1"/>
  <c r="M77" i="9"/>
  <c r="L77" i="9" s="1"/>
  <c r="P77" i="9" s="1"/>
  <c r="C61" i="9"/>
  <c r="D61" i="9" s="1"/>
  <c r="F61" i="9" s="1"/>
  <c r="J61" i="9" s="1"/>
  <c r="B62" i="9"/>
  <c r="O77" i="9" l="1"/>
  <c r="Q77" i="9" s="1"/>
  <c r="M78" i="9"/>
  <c r="L78" i="9" s="1"/>
  <c r="P78" i="9" s="1"/>
  <c r="B63" i="9"/>
  <c r="C62" i="9"/>
  <c r="D62" i="9" s="1"/>
  <c r="F62" i="9" s="1"/>
  <c r="J62" i="9" s="1"/>
  <c r="O78" i="9" l="1"/>
  <c r="Q78" i="9" s="1"/>
  <c r="M79" i="9"/>
  <c r="L79" i="9" s="1"/>
  <c r="P79" i="9" s="1"/>
  <c r="B64" i="9"/>
  <c r="C63" i="9"/>
  <c r="D63" i="9" s="1"/>
  <c r="F63" i="9" s="1"/>
  <c r="J63" i="9" s="1"/>
  <c r="O79" i="9" l="1"/>
  <c r="Q79" i="9" s="1"/>
  <c r="M80" i="9"/>
  <c r="L80" i="9" s="1"/>
  <c r="P80" i="9" s="1"/>
  <c r="B65" i="9"/>
  <c r="C64" i="9"/>
  <c r="D64" i="9" s="1"/>
  <c r="F64" i="9" s="1"/>
  <c r="J64" i="9" s="1"/>
  <c r="O80" i="9" l="1"/>
  <c r="Q80" i="9" s="1"/>
  <c r="M81" i="9"/>
  <c r="L81" i="9" s="1"/>
  <c r="P81" i="9" s="1"/>
  <c r="C65" i="9"/>
  <c r="D65" i="9" s="1"/>
  <c r="F65" i="9" s="1"/>
  <c r="J65" i="9" s="1"/>
  <c r="B66" i="9"/>
  <c r="O81" i="9" l="1"/>
  <c r="Q81" i="9" s="1"/>
  <c r="M82" i="9"/>
  <c r="L82" i="9" s="1"/>
  <c r="P82" i="9" s="1"/>
  <c r="B67" i="9"/>
  <c r="C66" i="9"/>
  <c r="D66" i="9" s="1"/>
  <c r="F66" i="9" s="1"/>
  <c r="J66" i="9" s="1"/>
  <c r="O82" i="9" l="1"/>
  <c r="Q82" i="9" s="1"/>
  <c r="M83" i="9"/>
  <c r="L83" i="9" s="1"/>
  <c r="P83" i="9" s="1"/>
  <c r="B68" i="9"/>
  <c r="C67" i="9"/>
  <c r="D67" i="9" s="1"/>
  <c r="F67" i="9" s="1"/>
  <c r="J67" i="9" s="1"/>
  <c r="O83" i="9" l="1"/>
  <c r="Q83" i="9" s="1"/>
  <c r="M84" i="9"/>
  <c r="L84" i="9" s="1"/>
  <c r="P84" i="9" s="1"/>
  <c r="C68" i="9"/>
  <c r="D68" i="9" s="1"/>
  <c r="F68" i="9" s="1"/>
  <c r="J68" i="9" s="1"/>
  <c r="B69" i="9"/>
  <c r="M85" i="9" l="1"/>
  <c r="L85" i="9" s="1"/>
  <c r="O84" i="9"/>
  <c r="Q84" i="9" s="1"/>
  <c r="P85" i="9"/>
  <c r="C69" i="9"/>
  <c r="D69" i="9" s="1"/>
  <c r="F69" i="9" s="1"/>
  <c r="J69" i="9" s="1"/>
  <c r="B70" i="9"/>
  <c r="C70" i="9" l="1"/>
  <c r="D70" i="9" s="1"/>
  <c r="F70" i="9" s="1"/>
  <c r="J70" i="9" s="1"/>
  <c r="B71" i="9"/>
  <c r="O85" i="9"/>
  <c r="Q85" i="9" s="1"/>
  <c r="M86" i="9"/>
  <c r="L86" i="9" s="1"/>
  <c r="P86" i="9" s="1"/>
  <c r="M87" i="9" l="1"/>
  <c r="L87" i="9" s="1"/>
  <c r="O86" i="9"/>
  <c r="Q86" i="9" s="1"/>
  <c r="P87" i="9"/>
  <c r="C71" i="9"/>
  <c r="D71" i="9" s="1"/>
  <c r="F71" i="9" s="1"/>
  <c r="J71" i="9" s="1"/>
  <c r="B72" i="9"/>
  <c r="C72" i="9" l="1"/>
  <c r="D72" i="9" s="1"/>
  <c r="F72" i="9" s="1"/>
  <c r="J72" i="9" s="1"/>
  <c r="B73" i="9"/>
  <c r="M88" i="9"/>
  <c r="L88" i="9" s="1"/>
  <c r="O87" i="9"/>
  <c r="Q87" i="9" s="1"/>
  <c r="P88" i="9"/>
  <c r="O88" i="9" l="1"/>
  <c r="Q88" i="9" s="1"/>
  <c r="M89" i="9"/>
  <c r="L89" i="9" s="1"/>
  <c r="P89" i="9" s="1"/>
  <c r="C73" i="9"/>
  <c r="D73" i="9" s="1"/>
  <c r="F73" i="9" s="1"/>
  <c r="J73" i="9" s="1"/>
  <c r="B74" i="9"/>
  <c r="O89" i="9" l="1"/>
  <c r="Q89" i="9" s="1"/>
  <c r="M90" i="9"/>
  <c r="L90" i="9" s="1"/>
  <c r="P90" i="9" s="1"/>
  <c r="C74" i="9"/>
  <c r="D74" i="9" s="1"/>
  <c r="F74" i="9" s="1"/>
  <c r="J74" i="9" s="1"/>
  <c r="B75" i="9"/>
  <c r="M91" i="9" l="1"/>
  <c r="L91" i="9" s="1"/>
  <c r="P91" i="9"/>
  <c r="O90" i="9"/>
  <c r="Q90" i="9" s="1"/>
  <c r="C75" i="9"/>
  <c r="D75" i="9" s="1"/>
  <c r="F75" i="9" s="1"/>
  <c r="J75" i="9" s="1"/>
  <c r="B76" i="9"/>
  <c r="M92" i="9" l="1"/>
  <c r="L92" i="9" s="1"/>
  <c r="O91" i="9"/>
  <c r="Q91" i="9" s="1"/>
  <c r="P92" i="9"/>
  <c r="C76" i="9"/>
  <c r="D76" i="9" s="1"/>
  <c r="F76" i="9" s="1"/>
  <c r="J76" i="9" s="1"/>
  <c r="B77" i="9"/>
  <c r="C77" i="9" l="1"/>
  <c r="D77" i="9" s="1"/>
  <c r="F77" i="9" s="1"/>
  <c r="J77" i="9" s="1"/>
  <c r="B78" i="9"/>
  <c r="O92" i="9"/>
  <c r="Q92" i="9" s="1"/>
  <c r="M93" i="9"/>
  <c r="L93" i="9" s="1"/>
  <c r="P93" i="9" s="1"/>
  <c r="O93" i="9" l="1"/>
  <c r="Q93" i="9" s="1"/>
  <c r="M94" i="9"/>
  <c r="L94" i="9" s="1"/>
  <c r="P94" i="9" s="1"/>
  <c r="C78" i="9"/>
  <c r="D78" i="9" s="1"/>
  <c r="F78" i="9" s="1"/>
  <c r="J78" i="9" s="1"/>
  <c r="B79" i="9"/>
  <c r="O94" i="9" l="1"/>
  <c r="Q94" i="9" s="1"/>
  <c r="M95" i="9"/>
  <c r="L95" i="9" s="1"/>
  <c r="P95" i="9" s="1"/>
  <c r="C79" i="9"/>
  <c r="D79" i="9" s="1"/>
  <c r="F79" i="9" s="1"/>
  <c r="J79" i="9" s="1"/>
  <c r="B80" i="9"/>
  <c r="O95" i="9" l="1"/>
  <c r="Q95" i="9" s="1"/>
  <c r="M96" i="9"/>
  <c r="L96" i="9" s="1"/>
  <c r="P96" i="9" s="1"/>
  <c r="C80" i="9"/>
  <c r="D80" i="9" s="1"/>
  <c r="F80" i="9" s="1"/>
  <c r="J80" i="9" s="1"/>
  <c r="B81" i="9"/>
  <c r="M97" i="9" l="1"/>
  <c r="L97" i="9" s="1"/>
  <c r="P97" i="9" s="1"/>
  <c r="O96" i="9"/>
  <c r="Q96" i="9" s="1"/>
  <c r="B82" i="9"/>
  <c r="C81" i="9"/>
  <c r="D81" i="9" s="1"/>
  <c r="F81" i="9" s="1"/>
  <c r="J81" i="9" s="1"/>
  <c r="O97" i="9" l="1"/>
  <c r="Q97" i="9" s="1"/>
  <c r="M98" i="9"/>
  <c r="L98" i="9" s="1"/>
  <c r="P98" i="9" s="1"/>
  <c r="B83" i="9"/>
  <c r="C82" i="9"/>
  <c r="D82" i="9" s="1"/>
  <c r="F82" i="9" s="1"/>
  <c r="J82" i="9" s="1"/>
  <c r="O98" i="9" l="1"/>
  <c r="Q98" i="9" s="1"/>
  <c r="M99" i="9"/>
  <c r="L99" i="9" s="1"/>
  <c r="P99" i="9" s="1"/>
  <c r="C83" i="9"/>
  <c r="D83" i="9" s="1"/>
  <c r="F83" i="9" s="1"/>
  <c r="J83" i="9" s="1"/>
  <c r="B84" i="9"/>
  <c r="O99" i="9" l="1"/>
  <c r="Q99" i="9" s="1"/>
  <c r="M100" i="9"/>
  <c r="L100" i="9" s="1"/>
  <c r="P100" i="9" s="1"/>
  <c r="C84" i="9"/>
  <c r="D84" i="9" s="1"/>
  <c r="F84" i="9" s="1"/>
  <c r="J84" i="9" s="1"/>
  <c r="B85" i="9"/>
  <c r="M101" i="9" l="1"/>
  <c r="L101" i="9" s="1"/>
  <c r="O100" i="9"/>
  <c r="Q100" i="9" s="1"/>
  <c r="P101" i="9"/>
  <c r="B86" i="9"/>
  <c r="C85" i="9"/>
  <c r="D85" i="9" s="1"/>
  <c r="F85" i="9" s="1"/>
  <c r="J85" i="9" s="1"/>
  <c r="C86" i="9" l="1"/>
  <c r="D86" i="9" s="1"/>
  <c r="F86" i="9" s="1"/>
  <c r="J86" i="9" s="1"/>
  <c r="B87" i="9"/>
  <c r="O101" i="9"/>
  <c r="Q101" i="9" s="1"/>
  <c r="M102" i="9"/>
  <c r="L102" i="9" s="1"/>
  <c r="P102" i="9" s="1"/>
  <c r="M103" i="9" l="1"/>
  <c r="L103" i="9" s="1"/>
  <c r="P103" i="9"/>
  <c r="O102" i="9"/>
  <c r="Q102" i="9" s="1"/>
  <c r="B88" i="9"/>
  <c r="C87" i="9"/>
  <c r="D87" i="9" s="1"/>
  <c r="F87" i="9" s="1"/>
  <c r="J87" i="9" s="1"/>
  <c r="B89" i="9" l="1"/>
  <c r="C88" i="9"/>
  <c r="D88" i="9" s="1"/>
  <c r="F88" i="9" s="1"/>
  <c r="J88" i="9" s="1"/>
  <c r="O103" i="9"/>
  <c r="Q103" i="9" s="1"/>
  <c r="M104" i="9"/>
  <c r="L104" i="9" s="1"/>
  <c r="P104" i="9" s="1"/>
  <c r="M105" i="9" l="1"/>
  <c r="L105" i="9" s="1"/>
  <c r="P105" i="9"/>
  <c r="O104" i="9"/>
  <c r="Q104" i="9" s="1"/>
  <c r="C89" i="9"/>
  <c r="D89" i="9" s="1"/>
  <c r="F89" i="9" s="1"/>
  <c r="J89" i="9" s="1"/>
  <c r="B90" i="9"/>
  <c r="B91" i="9" l="1"/>
  <c r="C90" i="9"/>
  <c r="D90" i="9" s="1"/>
  <c r="F90" i="9" s="1"/>
  <c r="J90" i="9" s="1"/>
  <c r="O105" i="9"/>
  <c r="Q105" i="9" s="1"/>
  <c r="M106" i="9"/>
  <c r="L106" i="9" s="1"/>
  <c r="P106" i="9" s="1"/>
  <c r="M107" i="9" l="1"/>
  <c r="L107" i="9" s="1"/>
  <c r="O106" i="9"/>
  <c r="Q106" i="9" s="1"/>
  <c r="P107" i="9"/>
  <c r="B92" i="9"/>
  <c r="C91" i="9"/>
  <c r="D91" i="9" s="1"/>
  <c r="F91" i="9" s="1"/>
  <c r="J91" i="9" s="1"/>
  <c r="B93" i="9" l="1"/>
  <c r="C92" i="9"/>
  <c r="D92" i="9" s="1"/>
  <c r="F92" i="9" s="1"/>
  <c r="J92" i="9" s="1"/>
  <c r="O107" i="9"/>
  <c r="Q107" i="9" s="1"/>
  <c r="M108" i="9"/>
  <c r="L108" i="9" s="1"/>
  <c r="P108" i="9" s="1"/>
  <c r="O108" i="9" l="1"/>
  <c r="Q108" i="9" s="1"/>
  <c r="M109" i="9"/>
  <c r="L109" i="9" s="1"/>
  <c r="P109" i="9" s="1"/>
  <c r="C93" i="9"/>
  <c r="D93" i="9" s="1"/>
  <c r="F93" i="9" s="1"/>
  <c r="J93" i="9" s="1"/>
  <c r="B94" i="9"/>
  <c r="O109" i="9" l="1"/>
  <c r="Q109" i="9" s="1"/>
  <c r="M110" i="9"/>
  <c r="L110" i="9" s="1"/>
  <c r="P110" i="9" s="1"/>
  <c r="B95" i="9"/>
  <c r="C94" i="9"/>
  <c r="D94" i="9" s="1"/>
  <c r="F94" i="9" s="1"/>
  <c r="J94" i="9" s="1"/>
  <c r="O110" i="9" l="1"/>
  <c r="Q110" i="9" s="1"/>
  <c r="M111" i="9"/>
  <c r="L111" i="9" s="1"/>
  <c r="P111" i="9" s="1"/>
  <c r="C95" i="9"/>
  <c r="D95" i="9" s="1"/>
  <c r="F95" i="9" s="1"/>
  <c r="J95" i="9" s="1"/>
  <c r="B96" i="9"/>
  <c r="O111" i="9" l="1"/>
  <c r="Q111" i="9" s="1"/>
  <c r="M112" i="9"/>
  <c r="L112" i="9" s="1"/>
  <c r="P112" i="9" s="1"/>
  <c r="B97" i="9"/>
  <c r="C96" i="9"/>
  <c r="D96" i="9" s="1"/>
  <c r="F96" i="9" s="1"/>
  <c r="J96" i="9" s="1"/>
  <c r="O112" i="9" l="1"/>
  <c r="Q112" i="9" s="1"/>
  <c r="M113" i="9"/>
  <c r="L113" i="9" s="1"/>
  <c r="P113" i="9" s="1"/>
  <c r="C97" i="9"/>
  <c r="D97" i="9" s="1"/>
  <c r="F97" i="9" s="1"/>
  <c r="J97" i="9" s="1"/>
  <c r="B98" i="9"/>
  <c r="O113" i="9" l="1"/>
  <c r="Q113" i="9" s="1"/>
  <c r="M114" i="9"/>
  <c r="L114" i="9" s="1"/>
  <c r="P114" i="9" s="1"/>
  <c r="B99" i="9"/>
  <c r="C98" i="9"/>
  <c r="D98" i="9" s="1"/>
  <c r="F98" i="9" s="1"/>
  <c r="J98" i="9" s="1"/>
  <c r="M115" i="9" l="1"/>
  <c r="L115" i="9" s="1"/>
  <c r="P115" i="9"/>
  <c r="O114" i="9"/>
  <c r="Q114" i="9" s="1"/>
  <c r="C99" i="9"/>
  <c r="D99" i="9" s="1"/>
  <c r="F99" i="9" s="1"/>
  <c r="J99" i="9" s="1"/>
  <c r="B100" i="9"/>
  <c r="B101" i="9" l="1"/>
  <c r="C100" i="9"/>
  <c r="D100" i="9" s="1"/>
  <c r="F100" i="9" s="1"/>
  <c r="J100" i="9" s="1"/>
  <c r="O115" i="9"/>
  <c r="Q115" i="9" s="1"/>
  <c r="M116" i="9"/>
  <c r="L116" i="9" s="1"/>
  <c r="P116" i="9" s="1"/>
  <c r="M117" i="9" l="1"/>
  <c r="L117" i="9" s="1"/>
  <c r="P117" i="9" s="1"/>
  <c r="O116" i="9"/>
  <c r="Q116" i="9" s="1"/>
  <c r="C101" i="9"/>
  <c r="D101" i="9" s="1"/>
  <c r="F101" i="9" s="1"/>
  <c r="J101" i="9" s="1"/>
  <c r="B102" i="9"/>
  <c r="M118" i="9" l="1"/>
  <c r="L118" i="9" s="1"/>
  <c r="P118" i="9"/>
  <c r="O117" i="9"/>
  <c r="Q117" i="9" s="1"/>
  <c r="B103" i="9"/>
  <c r="C102" i="9"/>
  <c r="D102" i="9" s="1"/>
  <c r="F102" i="9" s="1"/>
  <c r="J102" i="9" s="1"/>
  <c r="C103" i="9" l="1"/>
  <c r="D103" i="9" s="1"/>
  <c r="F103" i="9" s="1"/>
  <c r="J103" i="9" s="1"/>
  <c r="B104" i="9"/>
  <c r="M119" i="9"/>
  <c r="L119" i="9" s="1"/>
  <c r="P119" i="9" s="1"/>
  <c r="O118" i="9"/>
  <c r="Q118" i="9" s="1"/>
  <c r="M120" i="9" l="1"/>
  <c r="L120" i="9" s="1"/>
  <c r="P120" i="9" s="1"/>
  <c r="O119" i="9"/>
  <c r="Q119" i="9" s="1"/>
  <c r="C104" i="9"/>
  <c r="D104" i="9" s="1"/>
  <c r="F104" i="9" s="1"/>
  <c r="J104" i="9" s="1"/>
  <c r="B105" i="9"/>
  <c r="M121" i="9" l="1"/>
  <c r="L121" i="9" s="1"/>
  <c r="P121" i="9" s="1"/>
  <c r="O120" i="9"/>
  <c r="Q120" i="9" s="1"/>
  <c r="C105" i="9"/>
  <c r="D105" i="9" s="1"/>
  <c r="F105" i="9" s="1"/>
  <c r="J105" i="9" s="1"/>
  <c r="B106" i="9"/>
  <c r="M122" i="9" l="1"/>
  <c r="L122" i="9" s="1"/>
  <c r="P122" i="9" s="1"/>
  <c r="O121" i="9"/>
  <c r="Q121" i="9" s="1"/>
  <c r="B107" i="9"/>
  <c r="C106" i="9"/>
  <c r="D106" i="9" s="1"/>
  <c r="F106" i="9" s="1"/>
  <c r="J106" i="9" s="1"/>
  <c r="O122" i="9" l="1"/>
  <c r="Q122" i="9" s="1"/>
  <c r="M123" i="9"/>
  <c r="L123" i="9" s="1"/>
  <c r="P123" i="9" s="1"/>
  <c r="C107" i="9"/>
  <c r="D107" i="9" s="1"/>
  <c r="F107" i="9" s="1"/>
  <c r="J107" i="9" s="1"/>
  <c r="B108" i="9"/>
  <c r="M124" i="9" l="1"/>
  <c r="L124" i="9" s="1"/>
  <c r="P124" i="9" s="1"/>
  <c r="O123" i="9"/>
  <c r="Q123" i="9" s="1"/>
  <c r="B109" i="9"/>
  <c r="C108" i="9"/>
  <c r="D108" i="9" s="1"/>
  <c r="F108" i="9" s="1"/>
  <c r="J108" i="9" s="1"/>
  <c r="M125" i="9" l="1"/>
  <c r="L125" i="9" s="1"/>
  <c r="P125" i="9" s="1"/>
  <c r="O124" i="9"/>
  <c r="Q124" i="9" s="1"/>
  <c r="C109" i="9"/>
  <c r="D109" i="9" s="1"/>
  <c r="F109" i="9" s="1"/>
  <c r="J109" i="9" s="1"/>
  <c r="B110" i="9"/>
  <c r="M126" i="9" l="1"/>
  <c r="L126" i="9" s="1"/>
  <c r="P126" i="9" s="1"/>
  <c r="O125" i="9"/>
  <c r="Q125" i="9" s="1"/>
  <c r="C110" i="9"/>
  <c r="D110" i="9" s="1"/>
  <c r="F110" i="9" s="1"/>
  <c r="J110" i="9" s="1"/>
  <c r="B111" i="9"/>
  <c r="O126" i="9" l="1"/>
  <c r="Q126" i="9" s="1"/>
  <c r="M127" i="9"/>
  <c r="L127" i="9" s="1"/>
  <c r="P127" i="9" s="1"/>
  <c r="B112" i="9"/>
  <c r="C111" i="9"/>
  <c r="D111" i="9" s="1"/>
  <c r="F111" i="9" s="1"/>
  <c r="J111" i="9" s="1"/>
  <c r="M128" i="9" l="1"/>
  <c r="L128" i="9" s="1"/>
  <c r="O127" i="9"/>
  <c r="Q127" i="9" s="1"/>
  <c r="P128" i="9"/>
  <c r="C112" i="9"/>
  <c r="D112" i="9" s="1"/>
  <c r="F112" i="9" s="1"/>
  <c r="J112" i="9" s="1"/>
  <c r="B113" i="9"/>
  <c r="C113" i="9" l="1"/>
  <c r="D113" i="9" s="1"/>
  <c r="F113" i="9" s="1"/>
  <c r="J113" i="9" s="1"/>
  <c r="B114" i="9"/>
  <c r="O128" i="9"/>
  <c r="Q128" i="9" s="1"/>
  <c r="M129" i="9"/>
  <c r="L129" i="9" s="1"/>
  <c r="P129" i="9" s="1"/>
  <c r="M130" i="9" l="1"/>
  <c r="L130" i="9" s="1"/>
  <c r="O129" i="9"/>
  <c r="Q129" i="9" s="1"/>
  <c r="P130" i="9"/>
  <c r="B115" i="9"/>
  <c r="C114" i="9"/>
  <c r="D114" i="9" s="1"/>
  <c r="F114" i="9" s="1"/>
  <c r="J114" i="9" s="1"/>
  <c r="M131" i="9" l="1"/>
  <c r="L131" i="9" s="1"/>
  <c r="O130" i="9"/>
  <c r="Q130" i="9" s="1"/>
  <c r="P131" i="9"/>
  <c r="C115" i="9"/>
  <c r="D115" i="9" s="1"/>
  <c r="F115" i="9" s="1"/>
  <c r="J115" i="9" s="1"/>
  <c r="B116" i="9"/>
  <c r="C116" i="9" l="1"/>
  <c r="D116" i="9" s="1"/>
  <c r="F116" i="9" s="1"/>
  <c r="J116" i="9" s="1"/>
  <c r="B117" i="9"/>
  <c r="M132" i="9"/>
  <c r="L132" i="9" s="1"/>
  <c r="P132" i="9" s="1"/>
  <c r="O131" i="9"/>
  <c r="Q131" i="9" s="1"/>
  <c r="M133" i="9" l="1"/>
  <c r="L133" i="9" s="1"/>
  <c r="P133" i="9" s="1"/>
  <c r="O132" i="9"/>
  <c r="Q132" i="9" s="1"/>
  <c r="C117" i="9"/>
  <c r="D117" i="9" s="1"/>
  <c r="F117" i="9" s="1"/>
  <c r="J117" i="9" s="1"/>
  <c r="B118" i="9"/>
  <c r="M134" i="9" l="1"/>
  <c r="L134" i="9" s="1"/>
  <c r="O133" i="9"/>
  <c r="Q133" i="9" s="1"/>
  <c r="P134" i="9"/>
  <c r="C118" i="9"/>
  <c r="D118" i="9" s="1"/>
  <c r="F118" i="9" s="1"/>
  <c r="J118" i="9" s="1"/>
  <c r="B119" i="9"/>
  <c r="B120" i="9" l="1"/>
  <c r="C119" i="9"/>
  <c r="D119" i="9" s="1"/>
  <c r="F119" i="9" s="1"/>
  <c r="J119" i="9" s="1"/>
  <c r="M135" i="9"/>
  <c r="L135" i="9" s="1"/>
  <c r="P135" i="9" s="1"/>
  <c r="O134" i="9"/>
  <c r="Q134" i="9" s="1"/>
  <c r="M136" i="9" l="1"/>
  <c r="L136" i="9" s="1"/>
  <c r="O135" i="9"/>
  <c r="Q135" i="9" s="1"/>
  <c r="P136" i="9"/>
  <c r="C120" i="9"/>
  <c r="D120" i="9" s="1"/>
  <c r="F120" i="9" s="1"/>
  <c r="J120" i="9" s="1"/>
  <c r="B121" i="9"/>
  <c r="C121" i="9" l="1"/>
  <c r="D121" i="9" s="1"/>
  <c r="F121" i="9" s="1"/>
  <c r="J121" i="9" s="1"/>
  <c r="B122" i="9"/>
  <c r="M137" i="9"/>
  <c r="L137" i="9" s="1"/>
  <c r="P137" i="9" s="1"/>
  <c r="O136" i="9"/>
  <c r="Q136" i="9" s="1"/>
  <c r="M138" i="9" l="1"/>
  <c r="L138" i="9" s="1"/>
  <c r="P138" i="9" s="1"/>
  <c r="O137" i="9"/>
  <c r="Q137" i="9" s="1"/>
  <c r="C122" i="9"/>
  <c r="D122" i="9" s="1"/>
  <c r="F122" i="9" s="1"/>
  <c r="J122" i="9" s="1"/>
  <c r="B123" i="9"/>
  <c r="M139" i="9" l="1"/>
  <c r="L139" i="9" s="1"/>
  <c r="P139" i="9" s="1"/>
  <c r="O138" i="9"/>
  <c r="Q138" i="9" s="1"/>
  <c r="C123" i="9"/>
  <c r="D123" i="9" s="1"/>
  <c r="F123" i="9" s="1"/>
  <c r="J123" i="9" s="1"/>
  <c r="B124" i="9"/>
  <c r="M140" i="9" l="1"/>
  <c r="L140" i="9" s="1"/>
  <c r="O139" i="9"/>
  <c r="Q139" i="9" s="1"/>
  <c r="P140" i="9"/>
  <c r="C124" i="9"/>
  <c r="D124" i="9" s="1"/>
  <c r="F124" i="9" s="1"/>
  <c r="J124" i="9" s="1"/>
  <c r="B125" i="9"/>
  <c r="B126" i="9" l="1"/>
  <c r="C125" i="9"/>
  <c r="D125" i="9" s="1"/>
  <c r="F125" i="9" s="1"/>
  <c r="J125" i="9" s="1"/>
  <c r="M141" i="9"/>
  <c r="O140" i="9"/>
  <c r="Q140" i="9" s="1"/>
  <c r="L141" i="9" l="1"/>
  <c r="P141" i="9" s="1"/>
  <c r="O141" i="9" s="1"/>
  <c r="M142" i="9"/>
  <c r="C126" i="9"/>
  <c r="D126" i="9" s="1"/>
  <c r="F126" i="9" s="1"/>
  <c r="J126" i="9" s="1"/>
  <c r="B127" i="9"/>
  <c r="B128" i="9" l="1"/>
  <c r="C127" i="9"/>
  <c r="D127" i="9" s="1"/>
  <c r="F127" i="9" s="1"/>
  <c r="J127" i="9" s="1"/>
  <c r="Q141" i="9"/>
  <c r="S20" i="9" s="1"/>
  <c r="O142" i="9"/>
  <c r="O9" i="9" s="1"/>
  <c r="S23" i="9" l="1"/>
  <c r="T23" i="9" s="1"/>
  <c r="K15" i="9" s="1"/>
  <c r="D45" i="10" s="1"/>
  <c r="S22" i="9"/>
  <c r="T22" i="9" s="1"/>
  <c r="C128" i="9"/>
  <c r="D128" i="9" s="1"/>
  <c r="F128" i="9" s="1"/>
  <c r="J128" i="9" s="1"/>
  <c r="B129" i="9"/>
  <c r="B130" i="9" l="1"/>
  <c r="C129" i="9"/>
  <c r="D129" i="9" s="1"/>
  <c r="F129" i="9" s="1"/>
  <c r="J129" i="9" s="1"/>
  <c r="H313" i="13"/>
  <c r="F46" i="13"/>
  <c r="C130" i="9" l="1"/>
  <c r="D130" i="9" s="1"/>
  <c r="F130" i="9" s="1"/>
  <c r="J130" i="9" s="1"/>
  <c r="B131" i="9"/>
  <c r="B132" i="9" l="1"/>
  <c r="C131" i="9"/>
  <c r="D131" i="9" s="1"/>
  <c r="F131" i="9" s="1"/>
  <c r="J131" i="9" s="1"/>
  <c r="C132" i="9" l="1"/>
  <c r="D132" i="9" s="1"/>
  <c r="F132" i="9" s="1"/>
  <c r="J132" i="9" s="1"/>
  <c r="B133" i="9"/>
  <c r="C133" i="9" l="1"/>
  <c r="D133" i="9" s="1"/>
  <c r="F133" i="9" s="1"/>
  <c r="J133" i="9" s="1"/>
  <c r="B134" i="9"/>
  <c r="B135" i="9" l="1"/>
  <c r="C134" i="9"/>
  <c r="D134" i="9" s="1"/>
  <c r="F134" i="9" s="1"/>
  <c r="J134" i="9" s="1"/>
  <c r="C135" i="9" l="1"/>
  <c r="D135" i="9" s="1"/>
  <c r="F135" i="9" s="1"/>
  <c r="J135" i="9" s="1"/>
  <c r="B136" i="9"/>
  <c r="C136" i="9" l="1"/>
  <c r="D136" i="9" s="1"/>
  <c r="F136" i="9" s="1"/>
  <c r="J136" i="9" s="1"/>
  <c r="B137" i="9"/>
  <c r="B138" i="9" l="1"/>
  <c r="C137" i="9"/>
  <c r="D137" i="9" s="1"/>
  <c r="F137" i="9" s="1"/>
  <c r="J137" i="9" s="1"/>
  <c r="C138" i="9" l="1"/>
  <c r="D138" i="9" s="1"/>
  <c r="F138" i="9" s="1"/>
  <c r="J138" i="9" s="1"/>
  <c r="B139" i="9"/>
  <c r="C139" i="9" l="1"/>
  <c r="D139" i="9" s="1"/>
  <c r="F139" i="9" s="1"/>
  <c r="J139" i="9" s="1"/>
  <c r="B140" i="9"/>
  <c r="C140" i="9" l="1"/>
  <c r="D140" i="9" s="1"/>
  <c r="F140" i="9" s="1"/>
  <c r="J140" i="9" s="1"/>
  <c r="B141" i="9"/>
  <c r="C141" i="9" s="1"/>
  <c r="D141" i="9" s="1"/>
  <c r="F141" i="9" s="1"/>
  <c r="J141" i="9" s="1"/>
</calcChain>
</file>

<file path=xl/sharedStrings.xml><?xml version="1.0" encoding="utf-8"?>
<sst xmlns="http://schemas.openxmlformats.org/spreadsheetml/2006/main" count="905" uniqueCount="601">
  <si>
    <t>Parametri finanziari</t>
  </si>
  <si>
    <t>mensile</t>
  </si>
  <si>
    <t>Imposta sostitutiva</t>
  </si>
  <si>
    <t>Importo</t>
  </si>
  <si>
    <t>Numero rate ammortamento</t>
  </si>
  <si>
    <t>Numero rate preammortamento</t>
  </si>
  <si>
    <t>Periodicità rata</t>
  </si>
  <si>
    <t>TAEG</t>
  </si>
  <si>
    <t>Data erogazione</t>
  </si>
  <si>
    <t>Numero rata</t>
  </si>
  <si>
    <t>Quota capitale</t>
  </si>
  <si>
    <t>Quota interessi</t>
  </si>
  <si>
    <t>Importo rata</t>
  </si>
  <si>
    <t>Capitale residuo</t>
  </si>
  <si>
    <t>Flussi</t>
  </si>
  <si>
    <t>Preammortamento</t>
  </si>
  <si>
    <t>Ammortamento</t>
  </si>
  <si>
    <t>Rata finanziaria</t>
  </si>
  <si>
    <t>Scadenza rata</t>
  </si>
  <si>
    <t>Totale</t>
  </si>
  <si>
    <t>Tasso per interessi corrispettivi</t>
  </si>
  <si>
    <t xml:space="preserve">VALIDO SINO AL </t>
  </si>
  <si>
    <t>Spese di istruttoria (in percentuale)</t>
  </si>
  <si>
    <t>Netto erogato</t>
  </si>
  <si>
    <t>Rata interessi</t>
  </si>
  <si>
    <t>Rata ammortamento</t>
  </si>
  <si>
    <t>Totale dovuto</t>
  </si>
  <si>
    <t>Dati del Cliente</t>
  </si>
  <si>
    <t>Codice fiscale</t>
  </si>
  <si>
    <t>Partita IVA</t>
  </si>
  <si>
    <t>n.</t>
  </si>
  <si>
    <t>Libero professionista</t>
  </si>
  <si>
    <t>Società di capitali</t>
  </si>
  <si>
    <t>Ragione sociale</t>
  </si>
  <si>
    <t>Denominazione sociale</t>
  </si>
  <si>
    <t>Nome e cognome</t>
  </si>
  <si>
    <t>Indirizzo di residenza</t>
  </si>
  <si>
    <t>Indirizzo Sede Legale</t>
  </si>
  <si>
    <t>Località</t>
  </si>
  <si>
    <t>Comune</t>
  </si>
  <si>
    <t>Prov.</t>
  </si>
  <si>
    <t>C.A.P.</t>
  </si>
  <si>
    <t>Telefono</t>
  </si>
  <si>
    <t>e-mail</t>
  </si>
  <si>
    <t>Indirizzo di Posta Elettronica Certificata (PEC)</t>
  </si>
  <si>
    <t>Indirizzo di corrispondenza</t>
  </si>
  <si>
    <t>Nome e Cognome</t>
  </si>
  <si>
    <t>Luogo di nascita</t>
  </si>
  <si>
    <t>data di nascita</t>
  </si>
  <si>
    <t>Dati del finanziamento</t>
  </si>
  <si>
    <t>mesi</t>
  </si>
  <si>
    <t>Lavoratore autonomo</t>
  </si>
  <si>
    <t>Ditta individuale in contabilità semplificata</t>
  </si>
  <si>
    <t>Ditta individuale in contabilità ordinaria</t>
  </si>
  <si>
    <t>Società di persone in contabilità semplificata</t>
  </si>
  <si>
    <t>Società di persone in contabilità ordinaria</t>
  </si>
  <si>
    <t xml:space="preserve">Inserire il valore risultante da </t>
  </si>
  <si>
    <t>Spese di istruttoria</t>
  </si>
  <si>
    <t>Spese di incasso rata</t>
  </si>
  <si>
    <t>Data scadenza prima rata</t>
  </si>
  <si>
    <t>Data scadenza finanziamento</t>
  </si>
  <si>
    <t>T.A.E.G.</t>
  </si>
  <si>
    <t>Importo del finanziamento</t>
  </si>
  <si>
    <t>Durata del preammortamento</t>
  </si>
  <si>
    <t>Durata complessiva del finanziamento</t>
  </si>
  <si>
    <t>Numero rate di preammortamento</t>
  </si>
  <si>
    <t>Rata preammortamento</t>
  </si>
  <si>
    <t>Numero rate di ammortamento</t>
  </si>
  <si>
    <t>TAN</t>
  </si>
  <si>
    <t>Durata</t>
  </si>
  <si>
    <t>Importo finanziamento</t>
  </si>
  <si>
    <t>Durata finanziamento</t>
  </si>
  <si>
    <t>Data</t>
  </si>
  <si>
    <t>Spett.le</t>
  </si>
  <si>
    <t>CheBanca! S.p.A.</t>
  </si>
  <si>
    <t>Viale Luigi Bodio, 37 - Palazzo 4</t>
  </si>
  <si>
    <t>20158 Milano</t>
  </si>
  <si>
    <t>Egregi Signori,</t>
  </si>
  <si>
    <t>Documento di sintesi</t>
  </si>
  <si>
    <t>Tipo di contratto di credito</t>
  </si>
  <si>
    <t>Durata del Finanziamento</t>
  </si>
  <si>
    <t xml:space="preserve">Importo finanziato </t>
  </si>
  <si>
    <t>Modalità di erogazione</t>
  </si>
  <si>
    <t>Modalità di rimborso</t>
  </si>
  <si>
    <t>Per il calcolo degli interessi si fa riferimento alla convenzione dell'anno commerciale.</t>
  </si>
  <si>
    <t>Periodo di interessi</t>
  </si>
  <si>
    <t>Si fornisce l’indicazione del TAEG del finanziamento a medio-lungo termine calcolato sulla base delle seguenti ipotesi:</t>
  </si>
  <si>
    <t>Tasso di interesse applicato:</t>
  </si>
  <si>
    <t>Tipo ammortamento: tasso fisso</t>
  </si>
  <si>
    <t>Importo finanziato:</t>
  </si>
  <si>
    <t>Preammortamento: 24 mesi</t>
  </si>
  <si>
    <t>Spese di istruttoria: 0,00% dell'importo finanziato</t>
  </si>
  <si>
    <t>Spese di incasso rata: € 0,00</t>
  </si>
  <si>
    <t>Interessi di mora</t>
  </si>
  <si>
    <t>Tasso applicato maggiorato di 2 (due) punti percentuali</t>
  </si>
  <si>
    <t>0,00% dell'importo finanziato</t>
  </si>
  <si>
    <t>Oneri per variazioni societarie</t>
  </si>
  <si>
    <t>vigente</t>
  </si>
  <si>
    <t>Modalità di erogazione del finanziamento</t>
  </si>
  <si>
    <t>Modalità di pagamento delle rate del finanziamento</t>
  </si>
  <si>
    <t>SEPA Direct Debit - addebito diretto</t>
  </si>
  <si>
    <t>Altra modalità (specificare)</t>
  </si>
  <si>
    <t>Contratto di finanziamento a medio-lungo termine</t>
  </si>
  <si>
    <t>Il Cliente, inoltre, dichiara:</t>
  </si>
  <si>
    <t xml:space="preserve">1) che le somme erogate non saranno utilizzate per l'acquisto o la conservazione del diritto di proprietà su un terreno o su un immobile edificato o progettato; </t>
  </si>
  <si>
    <t>4) di essere consapevole che l'efficacia del Contratto è subordinata all'avverarsi delle condizioni descritte all'articolo 4 delle Condizioni Generali;</t>
  </si>
  <si>
    <t>5) di essere, ai fini fiscali, residente in Italia. In caso di persona giuridica, che l’impresa è stata costituita e ha sede legale in Italia;</t>
  </si>
  <si>
    <t xml:space="preserve">7) di essere consapevole che in qualunque momento potrà richiedere a CheBanca! di ricevere tutte le comunicazioni su supporto cartaceo;
</t>
  </si>
  <si>
    <t>8) di essere consapevole che la ritardata o la mancata restituzione dell'importo finanziato potrebbe avere gravi conseguenze, come ad esempio l'avvio di azioni giudiziarie ed esecutive sui beni di proprietà volte al recupero del complessivo debito residuo e la segnalazione in banche dati pubbliche o private cui la Banca aderisce (ad esempio, CRIF S.p.A.) e rendere più difficile ottenere altri crediti in futuro.</t>
  </si>
  <si>
    <t>X</t>
  </si>
  <si>
    <t>sottoscritto da non consumatori, di qualsiasi importo;</t>
  </si>
  <si>
    <t>con le seguenti caratteristiche:</t>
  </si>
  <si>
    <t>con garanzie.</t>
  </si>
  <si>
    <t>CONDIZIONI GENERALI</t>
  </si>
  <si>
    <t>Art. 1 – Alcune definizioni per facilitare la lettura del Contratto</t>
  </si>
  <si>
    <t xml:space="preserve">Per rendere più agevole al Cliente la lettura del Contratto, vengono qui riportati alcuni termini frequentemente utilizzati nel testo. </t>
  </si>
  <si>
    <t>Art. 2 - Verifica della clientela</t>
  </si>
  <si>
    <t xml:space="preserve">2.1 </t>
  </si>
  <si>
    <t>2.2</t>
  </si>
  <si>
    <t xml:space="preserve"> Il Cliente è tenuto a comunicare ad una delle Filiali CheBanca! presente sul territorio nazionale, tempestivamente, e comunque non oltre 90 giorni (con la consegna dell’apposito modulo di autocertificazione), l’eventuale variazione della propria residenza fiscale e/o qualsiasi circostanza che renda inesatte le informazioni precedentemente fornite alla Banca. CheBanca!, qualora venisse a conoscenza di una variazione della residenza fiscale del Cliente, potrà fornire alcune informazioni che lo riguardano alle Autorità fiscali italiane, affinché queste possano scambiarle con le Autorità fiscali del Paese nel quale il Cliente è fiscalmente residente (qualora diverso dall'Italia), in virtù degli accordi intergovernativi per lo scambio automatico delle informazioni stipulati sulla base delle normativa vigente.</t>
  </si>
  <si>
    <t>2.3</t>
  </si>
  <si>
    <t xml:space="preserve"> Il Cliente è tenuto inoltre a comunicare ad una delle Filiali CheBanca! presente sul territorio nazionale, tempestivamente e comunque non oltre 30 giorni (con la consegna del modulo di autocertificazione), l’eventuale acquisizione della qualifica di US person. In mancanza di comunicazione, CheBanca!, qualora venisse a conoscenza dell’acquisizione della qualifica di US person, è tenuta a trasmettere su base annuale all’Agenzia delle Entrate, che a sua volta segnalerà all’amministrazione fiscale statunitense (IRS – Internal Revenue Service), alcune informazioni che la riguardano (es. dati identificativi e i saldi dei rapporti stessi). US person è la persona in possesso della cittadinanza statunitense, ovvero in possesso della “green card” statunitense, ovvero che ha soggiornato negli Stati Uniti d’America almeno 183 giorni nell’anno di riferimento e nei due precedenti (calcolati computando i giorni di presenza nell’anno di riferimento, che devono essere almeno 31, un terzo dei giorni di presenza dell’anno precedente, un sesto dei giorni di presenza del secondo anno precedente) ovvero per altre ragioni fiscalmente residente negli Stati Uniti d’America. Resta inteso che la Banca si riserva la facoltà di limitare il numero massimo di rapporti con medesima intestazione.</t>
  </si>
  <si>
    <t>2.4</t>
  </si>
  <si>
    <t>Art. 3 – Oggetto del Contratto</t>
  </si>
  <si>
    <t>3.1</t>
  </si>
  <si>
    <t>3.2</t>
  </si>
  <si>
    <t>3.3</t>
  </si>
  <si>
    <t xml:space="preserve">CheBanca! accetta la richiesta di finanziamento dopo:
• aver ricevuto copia del Contratto firmato dal Cliente;
• aver ricevuto copia del documento di riconoscimento e del codice fiscale del Cliente, ovvero del legale rappresentante o del soggetto munito dei poteri necessari per l’apertura del Contratto;
• aver effettuato le proprie discrezionali valutazioni, ad insindacabile giudizio della Banca anche in relazione al merito di credito del Cliente;
• aver identificato il Cliente in base alla normativa antiriciclaggio.
</t>
  </si>
  <si>
    <t>3.4</t>
  </si>
  <si>
    <t>Il Cliente può richiedere in qualsiasi momento copia del Contratto aggiornato con le condizioni economiche in vigore.</t>
  </si>
  <si>
    <t>Art. 4 – Erogazione dell'Importo Finanziato e condizioni sospensive</t>
  </si>
  <si>
    <t>4.1</t>
  </si>
  <si>
    <t>4.2</t>
  </si>
  <si>
    <t>4.3</t>
  </si>
  <si>
    <t>4.4</t>
  </si>
  <si>
    <t>4.5</t>
  </si>
  <si>
    <t xml:space="preserve">Le Parti si danno reciprocamente atto che le condizioni sospensive indicate nel presente articolo 4 sono funzionali allo scopo di portare a compimento le operazioni previste dal presente Contratto e sono poste nell'esclusivo interesse e favore della Banca la quale pertanto potrà, a propria totale discrezione, decidere di rinunciare in tutto o in parte ad una qualsiasi di tali condizioni. </t>
  </si>
  <si>
    <t>4.6</t>
  </si>
  <si>
    <t xml:space="preserve">La Banca non avrà l'onere o l'obbligo di verificare la rispondenza al vero delle dichiarazioni del Cliente né la completezza delle informazioni e dei dati forniti alla medesima in ordine al soddisfacimento delle condizioni sospensive indicate nel presente articolo 4. </t>
  </si>
  <si>
    <t>4.7</t>
  </si>
  <si>
    <t>Nel caso in cui le condizioni sospensive previste o richiamate nel presente articolo 4 non si siano verificate entro e non oltre 1 (un) mese a decorrere dalla sottoscrizione del Contratto, la Banca non sarà tenuta a erogare l'Importo Finanziato.</t>
  </si>
  <si>
    <t>Art. 5 – Rimborso dell'Importo Finanziato</t>
  </si>
  <si>
    <t>5.1</t>
  </si>
  <si>
    <t>5.2</t>
  </si>
  <si>
    <t>5.3</t>
  </si>
  <si>
    <t>5.4</t>
  </si>
  <si>
    <t xml:space="preserve">Il Cliente ha diritto di ricevere gratuitamente, su richiesta, in qualsiasi momento del rapporto, una tabella di ammortamento che indichi gli importi dovuti, le relative scadenze, le condizioni di pagamento, gli interessi e gli eventuali costi aggiuntivi.
</t>
  </si>
  <si>
    <t xml:space="preserve">Art. 6 - Interessi corrispettivi e di mora </t>
  </si>
  <si>
    <t>6.1</t>
  </si>
  <si>
    <t>6.2</t>
  </si>
  <si>
    <t>6.3</t>
  </si>
  <si>
    <t>6.4</t>
  </si>
  <si>
    <t>6.5</t>
  </si>
  <si>
    <t>In ogni caso la Banca osserverà i limiti previsti dalla legge ai fini usura. Nel caso in cui le commissioni, le spese, gli  interessi pattuiti, o comunque ogni altro onere che dovesse rientrare nel calcolo del tasso soglia ai fini usura, fossero per qualsiasi ragione superiori al tasso massimo consentito ai sensi delle vigenti disposizioni in tema di usura, gli stessi saranno automaticamente ridotti, ad un tasso pari al massimo consentito.</t>
  </si>
  <si>
    <t>Art. 7 – Dichiarazioni</t>
  </si>
  <si>
    <t>7.1</t>
  </si>
  <si>
    <t>7.2</t>
  </si>
  <si>
    <t>7.3</t>
  </si>
  <si>
    <t>La Parte finanziata conferma che le comunicazioni fatte e la documentazione presentata alla Banca sono vere e autentiche. Afferma inoltre che la propria situazione economica, finanziaria e patrimoniale non ha subito modifiche in senso peggiorativo dopo la presentazione della richiesta di finanziamento.</t>
  </si>
  <si>
    <t>Art. 8 - Impegni della Parte Finanziata</t>
  </si>
  <si>
    <t>8.1</t>
  </si>
  <si>
    <t>8.2</t>
  </si>
  <si>
    <t>8.3</t>
  </si>
  <si>
    <t>8.4</t>
  </si>
  <si>
    <t xml:space="preserve">La Parte Finanziata, inoltre:
(h) non potrà effettuare operazioni sul proprio capitale sociale, ovvero fusioni, scissioni o altre operazioni di natura straordinaria similare (tra cui, a titolo esemplificativo, l’emissione di azioni e/o altri strumenti finanziari partecipativi, come definiti e disciplinati nel Libro V, Titolo V, Capo V, Sezione V del Codice Civile) senza il previo consenso scritto della Banca;
(i)  non potrà modificare la propria attività di impresa; 
(j) dovrà far verificare i propri bilanci di esercizio (e consolidati ove redatti) da una primaria società di revisione, per tutta la durata del presente Contratto;
(k) qualora la partecipazione di maggioranza nel capitale sociale della Parte Finanziata, si riduca a tal punto di cessare di essere una partecipazione di controllo, secondo quanto disciplinato all’art 2359 del Codice Civile, del capitale sociale della Parte Finanziata, sarà obbligata a darne immediata comunicazione per iscritto a CheBanca!, la quale potrà avvalersi della specifica previsione su questo punto di cui all’articolo 10 del presente Contratto; 
(l) non potrà apportare, senza il consenso scritto della Banca (che non potrà essere irragionevolmente negato), modifiche al proprio statuto sociale che diano luogo al diritto di recesso ai sensi dell’articolo 2437 del Codice Civile o dell’articolo 2473 del Codice Civile.
</t>
  </si>
  <si>
    <t>Tutte le obbligazioni assunte dalla Parte Finanziata si intendono costituite con vincolo solidale ed indivisibile anche per i propri successori ed aventi causa a qualsivoglia titolo, universale o particolare.</t>
  </si>
  <si>
    <t>Art. 9 - Decadenza dal beneficio del termine</t>
  </si>
  <si>
    <t>9.1</t>
  </si>
  <si>
    <t>9.2</t>
  </si>
  <si>
    <t>La decadenza dal beneficio del termine si verificherà il 5° (quinto) giorno lavorativo successivo rispetto alla data in cui la Parte Finanziata riceverà la comunicazione scritta di CheBanca! nella quale essa dichiari di volersi avvalere della presente clausola.</t>
  </si>
  <si>
    <t>Art. 10 - Recesso</t>
  </si>
  <si>
    <t>10.1</t>
  </si>
  <si>
    <t>Senza pregiudizio per la qualificabilità degli eventi che seguono come ipotesi di insolvenza ai sensi dell’articolo 1186 del Codice Civile, si conviene espressamente che è attribuita a CheBanca! la facoltà di recedere dal presente Contratto, senza preavviso, al ricorrere di uno qualsiasi dei seguenti eventi:</t>
  </si>
  <si>
    <t>10.2</t>
  </si>
  <si>
    <t xml:space="preserve">Il recesso della Banca si verificherà il giorno in cui la Parte Finanziata riceverà la comunicazione scritta di CheBanca! nella quale essa dichiari di volersi avvalere della facoltà di recedere. </t>
  </si>
  <si>
    <t>10.3</t>
  </si>
  <si>
    <t>Art. 11 - Clausola risolutiva espressa</t>
  </si>
  <si>
    <t>11.1</t>
  </si>
  <si>
    <t>11.2</t>
  </si>
  <si>
    <t xml:space="preserve">La risoluzione si verificherà il giorno in cui la Parte Finanziata riceverà la comunicazione scritta di CheBanca! nella quale essa dichiari di volersi avvalere della presente clausola. </t>
  </si>
  <si>
    <t>Art. 12 - Condizioni risolutive</t>
  </si>
  <si>
    <t>12.1</t>
  </si>
  <si>
    <t>12.2</t>
  </si>
  <si>
    <t>La risoluzione si verificherà il giorno in cui la Parte Finanziata riceverà la comunicazione scritta della Banca nella quale essa dichiari di volersi avvalere della presente clausola.</t>
  </si>
  <si>
    <t>Art. 13 - Effetti della decadenza dal beneficio del termine, del recesso e della risoluzione</t>
  </si>
  <si>
    <t>13.1</t>
  </si>
  <si>
    <t>13.2</t>
  </si>
  <si>
    <t>13.3</t>
  </si>
  <si>
    <t>La decadenza dal beneficio del termine, ovvero il recesso, ovvero la risoluzione, avranno effetto dal termine indicato, rispettivamente, agli articoli 9, 10, 11 e 12.</t>
  </si>
  <si>
    <t xml:space="preserve">A seguito della comunicazione scritta con la quale la Banca comunichi la propria intenzione di avvalersi dei rimedi sopra previsti:
(a) il finanziamento concesso ai sensi del presente Contratto si intenderà immediatamente scaduto per l’intera quota ancora in essere;
(b) la Parte Finanziata dovrà rimborsare tutto quanto dovuto alla Banca a titolo di rate scadute e impagate, la quota di capitale relativa alle rate a scadere, oneri, commissioni, spese ed ogni altro accessorio sino ad allora maturati, interessi di mora nella misura stabilita dal presente Contratto, conteggiati sugli importi di cui ai precedenti punti, dalla data di risoluzione e/o di recesso e fino al giorno dell’effettivo pagamento, fermo restando quanto previsto all’articolo 1283 del Codice Civile, entro e non oltre 5 (cinque) giorni lavorativi nelle ipotesi di decadenza dal beneficio del termine o di risoluzione del Contratto ovvero di 10 (dieci) giorni di calendario, calcolati con le modalità di cui all’articolo 2963 del Codice Civile, nell’ipotesi di recesso, computati dal giorno di ricevimento della comunicazione (escluso). In ogni caso, è fatto salvo il diritto della Banca di ottenere il risarcimento dell’eventuale danno ulteriore subito. 
</t>
  </si>
  <si>
    <t xml:space="preserve">In caso di recesso, di risoluzione, di decadenza dal beneficio del termine o, comunque, di cessazione del Contratto per fatti non imputabili alla Banca, i versamenti parziali effettuati dal Cliente o comunque conseguiti dalla Banca sono imputati, in conformità all’articolo 1194 del Codice Civile, in primo luogo alle spese e agli interessi, e successivamente al capitale. Nel caso, tuttavia, di posizioni passate in sofferenza la predetta imputazione dei versamenti parziali viene effettuata, in deroga all’articolo 1194 del Codice Civile, in primo luogo alle spese e al capitale e, successivamente agli interessi. </t>
  </si>
  <si>
    <t>Art. 14 – Garanzie</t>
  </si>
  <si>
    <t>14.1</t>
  </si>
  <si>
    <t>14.2</t>
  </si>
  <si>
    <t>14.3</t>
  </si>
  <si>
    <t>Art. 15 - Modifica unilaterale delle condizioni contrattuali</t>
  </si>
  <si>
    <t xml:space="preserve">La Banca, se sussiste un giustificato motivo, può modificare unilateralmente anche in senso sfavorevole al Cliente i prezzi e le altre condizioni del Contratto, dandone comunicazione scritta al Cliente, da inviare anche tramite e-mail, con un preavviso di 2 (due) mesi (articolo 118 del Testo Unico Bancario), ad eccezione dei tassi di interesse. La comunicazione, indicherà espressamente la formula “Proposta di modifica unilaterale del Contratto”. La modifica si intende approvata se il Cliente non recede dal Contratto entro la data prevista per l’applicazione della modifica medesima. In tal caso, in sede di liquidazione del rapporto, il Cliente avrà diritto all’applicazione delle condizioni precedentemente praticate. </t>
  </si>
  <si>
    <t>15.1</t>
  </si>
  <si>
    <t>15.2</t>
  </si>
  <si>
    <t>16.1</t>
  </si>
  <si>
    <t>Qualora vi siano dei soci della Parte Finanziata illimitatamente responsabili, in espressa deroga al disposto dell’articolo 189, comma secondo, del Codice Civile, la Banca è espressamente autorizzata ad agire in via principale, anziché sussidiaria, sulla quota della Parte Finanziata o del socio illimitatamente responsabile dei beni facenti parte della comunione legale o convenzionale tra i coniugi. Qualora le obbligazioni derivanti dal presente Contratto fossero assunte anche dal coniuge del socio illimitatamente responsabile, in qualità di cointestatario, di socio o a qualsivoglia altro titolo, entrambi risponderanno solidalmente e illimitatamente dell’adempimento, sia con i beni della eventuale comunione, sia con quelli personali, con espressa rinuncia alla sussidiarietà e alla divisibilità delle responsabilità di cui agli articoli 189 e 190 del Codice Civile. Qualora le obbligazioni derivanti dal Contratto fossero assunte anche da un terzo, questi risponderà illimitatamente e solidamente con la Parte Finanziata con il socio illimitatamente responsabile dell’adempimento delle obbligazioni stesse. In espressa deroga al disposto dell’articolo 189, comma secondo, del Codice Civile, la Banca è espressamente autorizzata ad agire in via principale, anziché sussidiaria, sulla quota del coobbligato dei beni facenti parte della comunione legale o convenzionale tra i coniugi.</t>
  </si>
  <si>
    <t>16.2</t>
  </si>
  <si>
    <t>16.3</t>
  </si>
  <si>
    <t>16.4</t>
  </si>
  <si>
    <t>Il Cliente in persona del/dei soggetto/i tempo per tempo all’uopo autorizzati, nonché i Rappresentanti devono depositare la propria firma in originale (cd. Specimen di firma). Il Cliente deve inoltre precisare, per iscritto, gli eventuali limiti delle facoltà accordate ai Rappresentanti. Il Cliente e i Rappresentanti devono utilizzare, nei rapporti con la Banca, la propria sottoscrizione autografa in forma grafica corrispondente alla firma depositata come disciplinato di seguito.</t>
  </si>
  <si>
    <t>16.5</t>
  </si>
  <si>
    <t>Le facoltà concesse ai Rappresentanti possono essere revocate e/o modificate da parte del Cliente e può intervenire la rinuncia del Rappresentante. In ogni caso la Banca deve essere tempestivamente informata con comunicazione scritta, a mezzo di lettera raccomandata o presentata a mani alla filiale presso la quale è intrattenuto il rapporto, anche quando le revoche, modifiche e rinunce siano state depositate e pubblicate ai sensi di legge e comunque rese di pubblico dominio. Decorsi tre giorni lavorativi dalla ricezione da parte della Banca della comunicazione di cui sopra, la Banca non potrà più assumere o assolvere incarichi su disposizione del Rappresentante non più autorizzato.</t>
  </si>
  <si>
    <t>Le cause di cessazione dei poteri dei Rappresentanti diverse dalla revoca o dalla rinuncia (quali ad esempio la perdita della capacità di agire da parte del Rappresentante) devono essere comunicate alla Banca mediante la notifica di un atto attestante e dimostrante la causa da cui deriva la cessazione dei poteri o l'invio di una raccomandata avente medesimo contenuto ed hanno effetto dalla data della ricezione da parte della Banca della comunicazione medesima.</t>
  </si>
  <si>
    <t>Art. 17 - Veridicità e correttezza dei dati forniti</t>
  </si>
  <si>
    <t>17.1</t>
  </si>
  <si>
    <t>Formulando la richiesta di concessione di finanziamento la Parte Finanziata assume diretta responsabilità circa la veridicità e la correttezza dei dati esposti nel modulo di richiesta all’atto della sottoscrizione dello stesso e s’impegna a comunicare immediatamente alla Banca ogni variazione ad essi relativa. Tale impegno permarrà valido fino a quando perduri qualsivoglia ragione di credito della Banca nei suoi confronti.</t>
  </si>
  <si>
    <t xml:space="preserve">Art. 18 - Surrogazione 
</t>
  </si>
  <si>
    <t>18.1</t>
  </si>
  <si>
    <t>Art. 19 - Facoltà di estinzione anticipata</t>
  </si>
  <si>
    <t>19.1</t>
  </si>
  <si>
    <t>19.2</t>
  </si>
  <si>
    <t>I rimborsi saranno contabilizzati contestualmente all’addebito della rata di competenza del mese successivo e comporteranno la riduzione dell’importo delle rate successive, fermo restando il numero e le scadenze delle stesse. La riduzione dell’importo della rata non comporterà novazione alcuna e pertanto avverrà con scambio di corrispondenza tra la Banca e la Parte Finanziata.</t>
  </si>
  <si>
    <t>Art. 20 - Revisione degli affidamenti</t>
  </si>
  <si>
    <t>20.1</t>
  </si>
  <si>
    <t>20.2</t>
  </si>
  <si>
    <t>La Banca sottopone a revisione la situazione degli affidamenti e la situazione economico-patrimoniale del Cliente.</t>
  </si>
  <si>
    <t>La Banca, in ogni caso, si riserva la facoltà di sottoporre a revisione la situazione degli affidamenti concessi al Cliente e la situazione economico-patrimoniale del Cliente stesso ogni qualvolta abbia notizia di eventi tali da far ragionevolmente dubitare di un mutamento in peggio della situazione economico-patrimoniale del Cliente stesso.</t>
  </si>
  <si>
    <t>20.3</t>
  </si>
  <si>
    <t xml:space="preserve">All'esito dell'istruttoria di revisione, la Banca può legittimamente decidere di confermare gli affidamenti concessi, modificarli, limitando gli importi, o recedere dagli stessi.  </t>
  </si>
  <si>
    <t>Art. 21 - Spese ed oneri</t>
  </si>
  <si>
    <t>21.1</t>
  </si>
  <si>
    <t>21.2</t>
  </si>
  <si>
    <t xml:space="preserve">Sono a carico della Parte Finanziata anche le eventuali spese legali a qualsivoglia titolo e per qualunque ragione sostenute dalla Banca per il recupero ovvero per la migliore tutela del proprio credito. </t>
  </si>
  <si>
    <t>Art. 22 - Imposte</t>
  </si>
  <si>
    <t>22.1</t>
  </si>
  <si>
    <t>Ai sensi e per gli effetti dell’articolo 17, 1° comma del D.P.R. n. 601/1973, così come modificato dall’art. 22 del D.L. 91/2014, la Banca e, per quanto occorra, il Cliente dichiarano di optare per la corresponsione dell’imposta sostitutiva in luogo delle imposte di registro, di bollo, ipotecarie e catastali e delle tasse sulle concessioni governative nella misura prevista dalla legge. E’ a carico del Cliente, e sarà trattenuto dalla Banca l’onere relativo al trattamento tributario della presente operazione, che gode delle agevolazioni di cui agli articoli 15 e seguenti del D.P.R. n. 601/1973 e successive modificazioni, poiché la durata del Contratto è stabilita in più di 18 (diciotto) mesi.</t>
  </si>
  <si>
    <t>Art. 23 - Efficacia probatoria delle scritture contabili della Banca</t>
  </si>
  <si>
    <t>23.1</t>
  </si>
  <si>
    <t>La Parte Finanziata riconosce espressamente che le scritture e le registrazioni contabili della Banca fanno piena prova nei suoi confronti per stabilire l’esatto ammontare del credito vantato dalla Banca.</t>
  </si>
  <si>
    <t>di seguito rimettiamo la nostra proposta per il contratto di finanziamento a medio-lungo termine, da stipularsi in forma di scambio di corrispondenza. Qualora conveniate con la proposta, Vi preghiamo di volerci rendere nota l'accettazione.</t>
  </si>
  <si>
    <t xml:space="preserve">Finanziamento a medio-lungo termine </t>
  </si>
  <si>
    <t>100% dell'importo finanziato</t>
  </si>
  <si>
    <t>Francese</t>
  </si>
  <si>
    <t>Periodicità delle rate</t>
  </si>
  <si>
    <t>Tasso per interessi corrispettivi di ammortamento e preammortamento</t>
  </si>
  <si>
    <t xml:space="preserve">Tasso fisso pari a </t>
  </si>
  <si>
    <t>mesi, incluso il periodo di preammortamento di 24 mesi</t>
  </si>
  <si>
    <t>Mensile</t>
  </si>
  <si>
    <t>0,00% del capitale anticipatamente restituito</t>
  </si>
  <si>
    <t>Durata:</t>
  </si>
  <si>
    <r>
      <t xml:space="preserve">• </t>
    </r>
    <r>
      <rPr>
        <b/>
        <sz val="8"/>
        <rFont val="Calibri"/>
        <family val="2"/>
        <scheme val="minor"/>
      </rPr>
      <t>Decreto Liquidità</t>
    </r>
    <r>
      <rPr>
        <sz val="8"/>
        <rFont val="Calibri"/>
        <family val="2"/>
        <scheme val="minor"/>
      </rPr>
      <t>: indica il D.L. 8 aprile 2020 , n. 23, recante "Misure urgenti in materia di accesso al credito e di adempimenti fiscali per le imprese, di poteri speciali nei settori strategici, nonché interventi in materia di salute e lavoro, di proroga di termini amministrativi e processuali", come convertito, anche con modificazioni, e le successive modifiche e integrazioni.</t>
    </r>
  </si>
  <si>
    <t xml:space="preserve">Il Cliente si impegna a restituire l'Importo Finanziato e a corrispondere gli interessi e gli altri oneri indicati nel Documento di Sintesi, alle condizioni e alle scadenze di seguito specificati. </t>
  </si>
  <si>
    <t>La Banca trattiene dall'Importo Finanziato gli importi per le imposte di cui al successivo articolo 22 nonché le spese e commissioni dovute alla Banca stessa nella fase di erogazione , se previste e indicate nel Documento di Sintesi.</t>
  </si>
  <si>
    <t>Il Cliente prende atto ed accetta che, in caso di accredito dell’Importo Finanziato sul conto corrente indicato dal Cliente, la contabile del bonifico e, in caso di accredito su un conto CheBanca!, le scritture e le registrazioni contabili della Banca, costituiscono la prova dell'erogazione da parte della Banca dell'Importo Finanziato.</t>
  </si>
  <si>
    <t xml:space="preserve">Il tasso di interesse applicato all'Importo Finanziato, sia nel Periodo di Ammortamento che nel Periodo di Preammortamento, è determinato nel Documento di Sintesi.  </t>
  </si>
  <si>
    <t>Nel caso di ritardo nel pagamento di ogni importo dovuto per capitale e accessori, anche se tale pagamento sia dovuto per effetto di decadenza dal beneficio del termine ex articolo 1186 del Codice Civile, di risoluzione del Contratto o di revoca del finanziamento, decorrerà a favore della Banca l’interesse di mora nella misura indicata nel Documento di Sintesi di pieno diritto e senza necessità di intimazioni.</t>
  </si>
  <si>
    <t xml:space="preserve">Nel caso in cui la Parte Finanziata sia stata classificata come Cliente diverso da micro-impresa, dichiara e garantisce alla Banca quanto indicato di seguito e dà atto che la veridicità, accuratezza e completezza di tali dichiarazioni hanno costituito elemento determinante ai fini della conclusione del presente Contratto da parte della Banca:
(a) di essere una società validamente costituita ed esistente in conformità alle disposizioni di legge applicabili ed al proprio atto costitutivo e statuto sociale; 
(b) di avere piena capacità giuridica per possedere e/o detenere i beni necessari per l’esercizio della propria impresa e per l’esercizio della propria attività alla data di sottoscrizione del presente Contratto di finanziamento;
(c) che le obbligazioni dalla stessa assunte ai sensi dei presente Contratto sono valide, efficaci e vincolanti secondo i termini e le condizioni ivi previsti;
(d) che la sottoscrizione e l’adempimento da parte della stessa del presente Contratto non viola né determinerà alcuna violazione: (i) di alcuna disposizione di legge o regolamentare o provvedimento amministrativo o giudiziario applicabile alla Parte Finanziata; (ii) di alcuna disposizione del proprio atto costitutivo o statuto sociale; ovvero (iii) di qualsiasi altro accordo o impegno comunque assunto dalla stessa o da alcuna delle sue società controllate, ove esistenti; e
(e) di avere tutti i poteri necessari per stipulare il presente Contratto e di aver espletato ogni attività e adempimento necessari per perfezionare ed eseguire il medesimo Contratto e gli atti ad esso connessi e strumentali.
</t>
  </si>
  <si>
    <t>7.4</t>
  </si>
  <si>
    <t xml:space="preserve">In aggiunta a quanto precede, tenuto conto che il presente finanziamento è assistito dalla Garanzia emessa dal Garante la Parte Finanziata dichiara e garantisce alla Banca quanto segue:
(a) è a conoscenza dei termini e delle condizioni previste dal Decreto Liquidità e dalle Disposizioni Operative del Fondo con particolare riferimento agli obblighi e i requisiti posti in capo al beneficiario finale della Garanzia per il suo mantenimento;
(b) tutti i dati e le informazioni fornite dalla Parte Finanziata nell'Allegato 4-bis sono, alla data odierna, corrispondenti al vero e non fuorvianti e, pertanto, di possedere i requisiti soggettivi ed oggettivi per poter accedere al beneficio della Garanzia;
(c) di accettare che il Garante potrà richiedere informazioni alla Banca o direttamente alla Parte Finanziata circa lo svolgimento del rapporto di finanziamento in conformità a quanto previsto dalle Disposizioni Operative;
(d) di accettare le Disposizioni Operative - Parte VI, paragrafo B.2.6 e paragrafo B.4.7, e la normativa che disciplina la surrogazione legale del Garante; in particolare, dichiara di accettare che, a seguito dell'escussione della Garanzia da parte della Banca, il Garante acquisisce il diritto di rivalersi sulla Parte Finanziata per le somme pagate alla Banca, e proporzionalmente all’ammontare di queste ultime, il Garante si surroga in tutti i diritti spettanti alla Banca;
(e) di essere a conoscenza e di accettare che, nei casi di revoca totale o parziale della Garanzia previsti dalla normativa di riferimento e dalle vigenti Disposizioni Operative, sarà tenuto al versamento al Garante di un importo pari all’aiuto ottenuto e delle eventuali e ulteriori sanzioni previste dall’art.9 del D.lgs. 31 marzo 1998 n.123;
(f) di essere a conoscenza e di accettare che la Banca dovrà comunicare al Garante il verificarsi dei c.d. "Eventi di Rischio"  (come definiti nelle Disposizioni Operative).
</t>
  </si>
  <si>
    <t>La Parte Finanziata si obbliga a notificare alla Banca ogni variazione del proprio codice e domicilio fiscali o della propria residenza, della sede legale e/o operativa del Cliente, o comunque di indirizzo postale e qualsiasi sostanziale modifica che dovesse eventualmente verificarsi in merito a quanto dichiarato, restando tale impegno valido fino a quando perduri qualsiasi ragione di credito della Banca nei suoi confronti.</t>
  </si>
  <si>
    <t xml:space="preserve">e inoltre, nel caso di Cliente diverso da micro-impresa:
(d) a consentire a CheBanca! e/o a soggetti da questa incaricati qualunque indagine tecnica e amministrativa, a fornire tutti i documenti e le informazioni che verranno richiesti e a far pervenire annualmente alla Banca il proprio bilancio di esercizio e, ove redatto, il bilancio consolidato entro 30 (trenta) giorni dall’approvazione da parte del competente organo sociale e in ogni caso entro e non oltre il 30 giugno di ciascun anno solare di riferimento, completo con la delibera di approvazione e con le relazioni e gli allegati prescritti dalla legge;
(e) a ottenere, preservare, osservare e mantenere in vigore ogni autorizzazione, permesso, consenso, approvazione, delibera, licenza, esenzione, autenticazione notarile o relativa iscrizione (anche in materia urbanistica, edilizia, amministrativa e ambientale), ivi incluse le relative condizioni e prescrizioni, necessarie per l’esercizio della propria impresa e per l’esercizio della propria attività ovvero ai fini della validità e dell’efficacia del presente Contratto;
(f) a fornire immediatamente ogni notizia utile nonché tutte le ulteriori informazioni che la Banca dovesse richiedere in occasione di qualsiasi circostanza o evento di carattere finanziario, tecnico, amministrativo, legale o contenzioso che possa modificare sostanzialmente in senso negativo la situazione patrimoniale e/o economica e/o finanziaria della Parte Finanziata rispetto a quella risultante dai bilanci consegnati alla Banca al momento dell’istruttoria del finanziamento e/o successivamente;
(g) a subordinare ogni eventuale rimborso del finanziamento concesso sotto qualunque forma ai propri soci e/o amministratori al rimborso totale del finanziamento concesso da CheBanca! ai sensi del presente Contratto, salvo l’eventuale preventivo consenso scritto di CheBanca!.
</t>
  </si>
  <si>
    <t>8.5</t>
  </si>
  <si>
    <t xml:space="preserve">In aggiunta a quanto precede, la Parte Finanziata, si impegna a:
(a) collaborare  con la Banca fornendo prontamente la documentazione e le informazioni necessarie affinché quest'ultima possa adempiere a tutti li obblighi posti a suo carico ai sensi delle Disposizioni Operative al fine di poter beneficiare della Garanzia;
(b) collaborare con la Banca in tutti i casi in cui sia previsto dalle Disposizioni Operative di porre in essere la procedura per la richiesta di conferma della Garanzia;
(c) collaborare con la Banca e il Garante al fine di permettere al Garante di svolgere i c.d. "controlli documentali" previsti dalle Disposizioni Operative.
</t>
  </si>
  <si>
    <t xml:space="preserve">Si conviene espressamente che, senza pregiudizio per quanto previsto all’articolo 1186 del Codice Civile, costituirà causa di decadenza della Parte Finanziata dal beneficio di ogni termine stabilito ai sensi del presente Contratto la circostanza che:
(a) la Parte Finanziata sia divenuta insolvente o abbia diminuito, per fatto proprio, le garanzie che aveva dato o non abbia dato le garanzie che aveva promesso o sia ritenuto in stato di crisi agli effetti della Legge Fallimentare; 
(b) la Parte Finanziata non sia più in grado di soddisfare regolarmente le proprie obbligazioni di pagamento; 
(c) la Parte Finanziata ammetta la propria incapacità di far fronte ai propri debiti una volta scaduti;
(d) la Parte Finanziata cessi di pagare in tutto o in parte sostanziale i propri debiti o comunichi la propria intenzione in tale senso;
(e) la Parte Finanziata, a causa di difficoltà economiche o finanziarie, avvii negoziazioni o concluda accordi con i propri creditori al fine di ottenere che il proprio indebitamento sia riscadenzato; o
(f) sia dichiarata una moratoria in relazione a tutto o parte dell’indebitamento finanziario della Parte Finanziata (restando inteso che, quand’anche la moratoria terminasse, l’Evento Risolutivo non sarebbe sanabile).
(g) la Parte Finanziata non sia ammessa dal Garante al beneficio della Garanzia e/o, per qualsiasi altro motivo, la Parte Finanziata non sia validamente ammessa dal Garante a beneficiarie della Garanzie entro i termini massimi previsti dalle Disposizioni Operative;
(h) la Garanzia, in qualunque momento, cessi di essere pienamente valida ed efficace e, se così insindacabilmente ritenuto possibile dalla Banca, la Parte Finanziata non costituisca prontamente entro il termine indicato dalla Banca le Garanzie Aggiuntive di cui al successivo articolo 14;
(i) la Garanzia sia emessa per un ammontare inferiore a quanto indicato nel Documento di Sintesi o, in qualsiasi momento, sia ridotto il medesimo ammontare, e, se così insindacabilmente ritenuto possibile dalla Banca, la Parte Finanziata non costituisca prontamente entro il termine indicato dalla Banca medesima le Garanzie Aggiuntive di cui al successivo articolo 14.
</t>
  </si>
  <si>
    <t xml:space="preserve">e inoltre, nel caso di Cliente diverso da micro-impresa:
(i) la convocazione degli organi sociali competenti per deliberare la liquidazione o, comunque, il verificarsi di una causa di scioglimento della Parte Finanziata e/o del Gruppo e/o di alcun Garante Aggiuntivo;
(j) la Parte Finanziata e/o qualsiasi società del Gruppo e/o il Garante Aggiuntivo sospenda o cessi la sua attività interamente o in una sua parte sostanziale ovvero modifichi la natura della sua attività rispetto a quella esistente alla data del presente Contratto;
(k) la Parte Finanziata entri a far parte, anche indirettamente e/o mediante adesione a patti parasociali, di gruppi diversi da quelli indicati nella istruttoria del finanziamento o comunque fosse assoggettata, anche indirettamente e/o mediante patti parasociali, ad attività di direzione e coordinamento di soggetti diversi da quelli indicati in tale sede;
(l) il verificarsi della circostanza che la partecipazione di maggioranza nel capitale sociale della Parte Finanziata, si riduca a tal punto da cessare di essere una partecipazione di controllo, secondo quanto disciplinato all’art 2359 del Codice Civile, del capitale sociale della Parte Finanziata; 
(m) una qualsiasi società del Gruppo e/o il Garante Aggiuntivo: (i) sia divenuto insolvente o abbia diminuito, per fatto proprio, le garanzie che aveva dato o non abbia dato le garanzie che aveva promesso o sia ritenuto in stato di crisi agli effetti della Legge Fallimentare; (ii) non sia più in grado di soddisfare regolarmente le proprie obbligazioni di pagamento; (iii) ammetta la propria incapacità di far fronte ai propri debiti una volta scaduti; (iv) cessi di pagare in tutto o in parte sostanziale i propri debiti o comunichi la propria intenzione in tale senso; ovvero (v) a causa di difficoltà economiche o finanziarie, avvii negoziazioni o concluda accordi con i propri creditori al fine di ottenere che il proprio indebitamento sia riscadenzato; 
(n) sia dichiarata una moratoria in relazione a tutto o parte dell’indebitamento finanziario di una qualsiasi società del Gruppo e/o del Garante Aggiuntivo (restando inteso che, quand’anche la moratoria terminasse, l’Evento Risolutivo non sarebbe sanabile);
(o) la facoltà della Parte Finanziata di svolgere la propria attività sia interamente o sostanzialmente limitata da sequestri, espropriazioni, nazionalizzazioni, interventi di autorità, restrizioni o altre azioni posti in essere nei confronti della Parte Finanziata da parte di governi, autorità indipendenti o altri soggetti e da tali circostanze possa derivare un Effetto Pregiudizievole;
(p) la società di revisione incaricata di esaminare il bilancio della Parte Finanziata esprima sostanziali riserve nella propria relazione su tale bilancio, consolidato o non, a seconda dei casi, in quanto quest’ultimo risulti inadeguato, inattendibile o non esatto, ovvero ritenga di non poter esprimere il proprio parere in relazione a tale bilancio.
</t>
  </si>
  <si>
    <r>
      <t>Le Parti riconoscono che il Contratto è concluso</t>
    </r>
    <r>
      <rPr>
        <i/>
        <sz val="8"/>
        <rFont val="Calibri"/>
        <family val="2"/>
        <scheme val="minor"/>
      </rPr>
      <t xml:space="preserve"> intuitu personae</t>
    </r>
    <r>
      <rPr>
        <sz val="8"/>
        <rFont val="Calibri"/>
        <family val="2"/>
        <scheme val="minor"/>
      </rPr>
      <t xml:space="preserve"> e, pertanto, la morte del Cliente comporterà lo scioglimento del Contratto.</t>
    </r>
  </si>
  <si>
    <t xml:space="preserve">Se il Cliente non è una micro-impresa, le Parti convengono inoltre che CheBanca!, ai sensi del comma 2 bis dell’articolo 118 del Testo Unico Bancario, può modificare unilateralmente i tassi di interesse previsti ai sensi del presente Contratto al verificarsi di ciascuno dei seguenti eventi e condizioni:
(a) riorganizzazione da parte di CheBanca!;
(b) variazione del merito creditizio della Parte Finanziata; e
(c) variazioni apportate da CheBanca! in relazione alle procedure e modelli di valutazione del merito creditizio dei propri clienti.
</t>
  </si>
  <si>
    <t xml:space="preserve">Se per il finanziamento è data una Garanzia Aggiuntiva, questa non si estingue prima della fine del rapporto per il solo fatto che il Cliente cessa di essere debitore della Banca. </t>
  </si>
  <si>
    <t xml:space="preserve">È facoltà della Banca, nel rispetto dei limiti previsti dalle Disposizioni Operative e dalla normativa applicabile:
a) chiedere un supplemento di Garanzia laddove la Garanzia divenisse insufficiente;
b) chiedere un supplemento di Garanzia Aggiuntiva o la sostituzione del garante che costituisce la Garanzia Aggiuntiva laddove la garanzia divenisse insufficiente;
c) risolvere il Contratto laddove il Cliente non ottemperi alla richiesta di costituzione delle Garanzie Aggiuntive di cui al presente articolo.
</t>
  </si>
  <si>
    <t xml:space="preserve">Art. 16 - Rinuncia alla sussidiarietà e divisibilità di cui agli articoli 189, comma secondo, e 190 del Codice Civile – Rappresentanza
</t>
  </si>
  <si>
    <t xml:space="preserve">Il Contratto non può essere intestato a più soggetti. </t>
  </si>
  <si>
    <t xml:space="preserve">Ai sensi dell’art. 120-quater del TUB, nessun compenso, spesa, commissione, né altra prestazione saranno dovuti alla Banca dalla Parte Finanziata, se micro-impresa, in caso di esercizio della facoltà di surrogazione per volontà della Parte Finanziata. </t>
  </si>
  <si>
    <t xml:space="preserve">La Parte Finanziata ha diritto di esercitare, in qualsiasi momento, la facoltà di estinzione anticipata, mediante invio di una comunicazione scritta irrevocabile alla Banca, corrispondendo alla Banca, il capitale residuo, gli interessi e gli altri oneri maturati fino al momento dell’esercizio di detta facoltà, nonché l’indennità eventualmente indicata nel Documento di Sintesi, fermo restando che tale estinzione anticipata dovrà avvenire in corrispondenza con l’ultimo giorno di un qualsiasi Periodo di Interessi. </t>
  </si>
  <si>
    <t xml:space="preserve">La Parte Finanziata si impegna a corrispondere tutti gli oneri, le imposte e le altre spese indicate nel Documento di Sintesi. La Parte Finanziata prende inoltre atto che i futuri oneri fiscali o l’inasprimento di quelli vigenti al momento della conclusione del Contratto e in generale qualunque onere fiscale comunque discendente dallo stesso, sono a suo esclusivo carico, ivi compresi quelli concernenti l’imposta di bollo sul Contratto. </t>
  </si>
  <si>
    <t>Art. 24 - Comunicazioni a banche dati</t>
  </si>
  <si>
    <t>24.1</t>
  </si>
  <si>
    <t xml:space="preserve">Il Cliente prende atto che, in caso di mancato rimborso dell'Importo Finanziato nei termini previsti dal presente Contratto, la Banca potrà segnalare tale circostanza a banche dati contenenti informazioni nominative sul credito, provvedendo, nei casi previsti dalla vigente normativa, ad informarlo preventivamente della prima segnalazione. </t>
  </si>
  <si>
    <t>24.2</t>
  </si>
  <si>
    <t>Al riguardo, il Cliente prende altresì atto che eventuali informazioni negative registrate a suo nome nelle banche dati possono avere effetti pregiudizievoli sulla sua capacità di accedere ad ulteriori finanziamenti, anche con altre banche.</t>
  </si>
  <si>
    <t>Art. 25 - Elezione di domicilio, legge regolatrice e foro competente</t>
  </si>
  <si>
    <t>Per l’esecuzione del Contratto e per ogni effetto di legge, il Cliente elegge domicilio esclusivo presso l'indirizzo indicato in epigrafe o a quello successivamente comunicato per iscritto alla Banca con raccomandata con ricevuta di ritorno. A tale domicilio eletto la Banca potrà fare eseguire la notificazione di tutti gli atti, anche esecutivi.</t>
  </si>
  <si>
    <t>25.1</t>
  </si>
  <si>
    <t>25.2</t>
  </si>
  <si>
    <t>Il presente Contratto è regolato dalla e deve essere interpretato ai sensi della legge italiana.</t>
  </si>
  <si>
    <t>25.3</t>
  </si>
  <si>
    <t>Per qualsiasi controversia dipendente dal presente Contratto sarà competente in via esclusiva il Foro di Milano.</t>
  </si>
  <si>
    <t>Art. 26 - Cessione del rapporto</t>
  </si>
  <si>
    <t>La Parte Finanziata autorizza sin d’ora la Banca a cedere il Contratto e i diritti e gli obblighi da esso scaturenti ad altro istituto di credito in caso di cessione di rapporti giuridici in blocco ai sensi dell’articolo 58 del Testo Unico Bancario.</t>
  </si>
  <si>
    <t>26.1</t>
  </si>
  <si>
    <t xml:space="preserve">Art. 27 - Comunicazioni </t>
  </si>
  <si>
    <t>Il Cliente invia le proprie comunicazioni a CheBanca! all’indirizzo di Milano, viale Luigi Bodio 37 - Palazzo 4, CAP 20158.</t>
  </si>
  <si>
    <t>27.1</t>
  </si>
  <si>
    <t xml:space="preserve">La Banca, una volta all'anno e, comunque, alla conclusione del rapporto, invia al Cliente, su supporto cartaceo, all'indirizzo di corrispondenza indicato in epigrafe o a quello successivamente comunicato dal Cliente con raccomandata con ricevuta di ritorno alla Banca: 
(a) l’estratto conto relativo allo svolgimento del rapporto contrattuale;
(b) il Documento di Sintesi aggiornato, con tutte le condizioni economiche in vigore ed evidenza delle eventuali modifiche intercorse dal momento della sottoscrizione del Contratto. 
</t>
  </si>
  <si>
    <t>27.2</t>
  </si>
  <si>
    <t>27.3</t>
  </si>
  <si>
    <t xml:space="preserve">Le comunicazioni periodiche (estratto conto e Documento di Sintesi) di cui al precedente punto 27.2, si intendono approvate se, decorsi 60 (sessanta) giorni dal loro ricevimento, il Cliente non propone alla Banca specifica contestazione scritta. </t>
  </si>
  <si>
    <t>27.4</t>
  </si>
  <si>
    <t>27.5</t>
  </si>
  <si>
    <t>Il Cliente in qualunque momento potrà richiedere a CheBanca! l’invio su supporto cartaceo di tutte le comunicazioni previste nel precedente punto 27.4.</t>
  </si>
  <si>
    <t>Art. 28 - Reclami e tentativo di conciliazione</t>
  </si>
  <si>
    <t>28.1</t>
  </si>
  <si>
    <t>28.2</t>
  </si>
  <si>
    <t xml:space="preserve"> Il Cliente può contestare comportamenti o omissioni di CheBanca! rivolgendosi prima all'Ufficio Reclami di CheBanca!:
• all'indirizzo di Milano - viale Luigi Bodio 37 - Palazzo 4, CAP 20158;
• all'indirizzo e-mail: soluzioni@chebanca.it oppure alla casella di Posta Elettronica Certificata (PEC) soluzioni.chebanca@legalmail.it; 
• compilando l'apposito form disponibile sul sito www.chebanca.it. 
</t>
  </si>
  <si>
    <t>28.3</t>
  </si>
  <si>
    <t xml:space="preserve">Per maggiori informazioni il Cliente può consultare la Guida pratica all'Arbitro Bancario Finanziario disponibile sul sito www.chebanca.it o presso le filiali di CheBanca!. Resta in ogni caso fermo il diritto del Cliente di presentare esposti alla Banca d'Italia o, fatto salvo quanto descritto nel successivo paragrafo “Tentativo di conciliazione”, rivolgersi all'Autorità Giudiziaria. </t>
  </si>
  <si>
    <t>28.4</t>
  </si>
  <si>
    <t>CODICE DEL CONTO CORRENTE SUL QUALE ADDEBITARE LE RATE DEL FINANZIAMENTO</t>
  </si>
  <si>
    <t>***********************************************</t>
  </si>
  <si>
    <t>Tasso Annuo Effettivo Globale (T.A.E.G.)</t>
  </si>
  <si>
    <t xml:space="preserve">Tipo di ammortamento </t>
  </si>
  <si>
    <t>Conto Economico Voce A1 (ultimo Bilancio)</t>
  </si>
  <si>
    <t>Quadro RE2 (ultima dichiarazione fiscale presentata)</t>
  </si>
  <si>
    <t>Quadro RG2 (ultima dichiarazione fiscale presentata)</t>
  </si>
  <si>
    <t>Modello IRAP Quadro IQ1/IQ13 (ultima dichiarazione fiscale presentata)</t>
  </si>
  <si>
    <t>Modello IRAP Quadro IP1/IP13 (ultima dichiarazione fiscale presentata)</t>
  </si>
  <si>
    <t>€ 0,00</t>
  </si>
  <si>
    <r>
      <t>3) di accettare integralmente il Contratto, costituito dalle condizioni generali di seguito riportate (di seguito le "</t>
    </r>
    <r>
      <rPr>
        <b/>
        <sz val="8"/>
        <rFont val="Calibri"/>
        <family val="2"/>
        <scheme val="minor"/>
      </rPr>
      <t>Condizioni Generali</t>
    </r>
    <r>
      <rPr>
        <sz val="8"/>
        <rFont val="Calibri"/>
        <family val="2"/>
        <scheme val="minor"/>
      </rPr>
      <t>"), dalle condizioni economiche riportate nel documento di sintesi (di seguito il "</t>
    </r>
    <r>
      <rPr>
        <b/>
        <sz val="8"/>
        <rFont val="Calibri"/>
        <family val="2"/>
        <scheme val="minor"/>
      </rPr>
      <t>Documento di Sintesi</t>
    </r>
    <r>
      <rPr>
        <sz val="8"/>
        <rFont val="Calibri"/>
        <family val="2"/>
        <scheme val="minor"/>
      </rPr>
      <t xml:space="preserve">"); </t>
    </r>
  </si>
  <si>
    <t xml:space="preserve">Il Cliente richiede la concessione di un finanziamento per l'importo indicato nel Documento di Sintesi:
</t>
  </si>
  <si>
    <r>
      <t xml:space="preserve">• </t>
    </r>
    <r>
      <rPr>
        <b/>
        <sz val="8"/>
        <rFont val="Calibri"/>
        <family val="2"/>
        <scheme val="minor"/>
      </rPr>
      <t>Cliente o Parte Finanziata</t>
    </r>
    <r>
      <rPr>
        <sz val="8"/>
        <rFont val="Calibri"/>
        <family val="2"/>
        <scheme val="minor"/>
      </rPr>
      <t xml:space="preserve">: indica il soggetto che sottoscrive questo Contratto e potrà essere una persona fisica o giuridica che svolge attività professionale o artigianale. </t>
    </r>
  </si>
  <si>
    <t>Alla sottoscrizione del Contratto, e poi durante l'intero rapporto, il Cliente è tenuto a fornire tutte le informazioni necessarie e aggiornate per consentire a CheBanca! di adempiere agli obblighi di verifica della clientela, come previsto dalla normativa antiriciclaggio. All’atto dell’apertura del rapporto, il Cliente dichiara di essere residente, ai fini fiscali, solo in Italia. In caso di persona giuridica, il Cliente dichiara che l’impresa è stata costituita e ha sede legale in Italia.</t>
  </si>
  <si>
    <r>
      <t>Oltre al Cliente devono essere identificate anche le persone autorizzate dal Cliente a operare ed a rappresentarlo nei suoi rapporti con la Banca (di seguito i “</t>
    </r>
    <r>
      <rPr>
        <b/>
        <sz val="8"/>
        <rFont val="Calibri"/>
        <family val="2"/>
        <scheme val="minor"/>
      </rPr>
      <t>Rappresentanti</t>
    </r>
    <r>
      <rPr>
        <sz val="8"/>
        <rFont val="Calibri"/>
        <family val="2"/>
        <scheme val="minor"/>
      </rPr>
      <t>”). Il Cliente e i Rappresentanti sono tenuti a fornire alla Banca tutte le informazioni necessarie ed aggiornate ai fini dell’adempimento degli obblighi previsti dalla normativa vigente in materia di antiriciclaggio e antiterrorismo. In mancanza, la Banca è obbligata ad astenersi dall’instaurare il rapporto con il Cliente, dall’eseguire le singole operazioni, ovvero dalla prosecuzione del rapporto continuativo in essere. Le operazioni disposte dal Cliente o dal Rappresentante si presumono effettuate per conto del Cliente, salvo diversa indicazione del Cliente o del Rappresentante. Nel caso in cui il Cliente sia una persona giuridica, le operazioni si presumono effettuate per conto delle persone fisiche che, in ultima istanza, possiedono o esercitano il controllo diretto o indiretto del Cliente oppure ne risultano beneficiari. Se l’operazione è disposta per conto di un terzo, nell’ambito di un mandato senza rappresentanza, il Cliente o il Rappresentante, prima oppure contestualmente all’incarico per l’esecuzione dell’operazione, dovrà comunicarlo alla Banca, fornendo le indicazioni necessarie all’identificazione del soggetto per conto del quale l’operazione è eseguita, secondo le modalità e i termini di volta in volta previsti ed in conformità alla normativa applicabile. Resta inteso che la Banca potrà non dare esecuzione agli ordini impartiti se non ottiene i dati, le informazioni e i documenti richiesti dalle disposizioni sopra richiamate in materia di contrasto al riciclaggio e di finanziamento del terrorismo.</t>
    </r>
  </si>
  <si>
    <t xml:space="preserve">La Parte Finanziata dovrà corrispondere alla Banca gli interessi maturati sull'Importo Finanziato, nella misura prevista dall'articolo 6, per tutto il  Periodo di Preammortamento e per tutto il Periodo di Ammortamento, alle scadenze previste dal Piano di Ammortamento.
</t>
  </si>
  <si>
    <r>
      <t>Fatto salvo quanto previsto all’articolo 5 in relazione al Periodo di Preammortamento, ciascun periodo di computo degli interessi (di seguito "</t>
    </r>
    <r>
      <rPr>
        <b/>
        <sz val="8"/>
        <rFont val="Calibri"/>
        <family val="2"/>
        <scheme val="minor"/>
      </rPr>
      <t>Periodo di Interessi</t>
    </r>
    <r>
      <rPr>
        <sz val="8"/>
        <rFont val="Calibri"/>
        <family val="2"/>
        <scheme val="minor"/>
      </rPr>
      <t>") avrà la durata indicata nel Documento di Sintesi.</t>
    </r>
  </si>
  <si>
    <r>
      <t>Qualora la Parte Finanziata sia coinvolta in provvedimenti di scioglimento, fusione, scissione, cessione d’azienda o di ramo d’azienda, richiesta di concordato preventivo o di accordo di ristrutturazione dei debiti ai sensi dell'articolo 182 bis del Regio Decreto 16 marzo 1942, n. 267, (come di volta in volta modificato, di seguito la “</t>
    </r>
    <r>
      <rPr>
        <b/>
        <sz val="8"/>
        <rFont val="Calibri"/>
        <family val="2"/>
        <scheme val="minor"/>
      </rPr>
      <t>Legge Fallimentare</t>
    </r>
    <r>
      <rPr>
        <sz val="8"/>
        <rFont val="Calibri"/>
        <family val="2"/>
        <scheme val="minor"/>
      </rPr>
      <t>”) ovvero di attuazione di un piano di risanamento ai sensi dell'articolo 67 comma 3 lett. d) della Legge Fallimentare o qualora la Parte Finanziata dovesse entrare a far parte di gruppi diversi da quelli indicati nella richiesta del finanziamento o comunque essere assoggettato all’attività di direzione e di coordinamento di soggetti diversi da quelli indicati in tale sede, la Parte Finanziata è obbligata a darne immediata comunicazione alla Banca mediante comunicazione scritta.</t>
    </r>
  </si>
  <si>
    <t xml:space="preserve">La Parte Finanziata inoltre è obbligata:
(a) ad informare la Banca in merito a eventuali concessioni di finanziamento a breve, medio e lungo termine ottenute da soggetti autorizzati all’esercizio del credito o terzi, nonché all'eventuale rilascio di garanzie nell'interesse di terzi;
(b) a informare la Banca del verificarsi di ciascuno degli eventi indicati nei successivi articoli 9, 10, 11 e 12 e delle eventuali misure assunte (e/o che si intende assumere) per porvi rimedio;
(c) su richiesta della Banca, a costituire in favore della Banca garanzie di grado e valore equivalenti a quelle che fossero eventualmente accordate dalla Parte Finanziata ad altri creditori e aventi durata pari a quella del presente Contratto ed a far sì che ogni eventuale garanzia reale e/o personale rilasciata da terzi a garanzia di eventuali operazioni bancarie e/o finanziarie realizzate dalla Parte Finanziata in futuro sia preventivamente estesa al presente Contratto a favore della Banca;
</t>
  </si>
  <si>
    <r>
      <t>(a) il verificarsi di un evento, un fatto, una circostanza, anche notori, che possano, direttamente o indirettamente, arrecare un pregiudizio sostanziale: (i) alla situazione economica, finanziaria, patrimoniale, reddituale e/o operativa della Parte Finanziata e/o del Garante Aggiuntivo, ovvero (ii) alla capacità della Parte Finanziata e/o del Garante Aggiuntivo di adempiere in modo puntuale e corretto alle obbligazioni di pagamento derivanti dal presente Contratto o, a seconda del caso, dalla garanzia concessa (di seguito l’“</t>
    </r>
    <r>
      <rPr>
        <b/>
        <sz val="8"/>
        <rFont val="Calibri"/>
        <family val="2"/>
        <scheme val="minor"/>
      </rPr>
      <t>Effetto Pregiudizievole</t>
    </r>
    <r>
      <rPr>
        <sz val="8"/>
        <rFont val="Calibri"/>
        <family val="2"/>
        <scheme val="minor"/>
      </rPr>
      <t>”);
(b) si verifichi un evento qualificabile come inadempimento del Cliente o del Garante Aggiuntivo, che comporti, o che possa comportare, la decadenza dal beneficio del termine a carico della Parte Finanziata e/o di qualsiasi società appartenente al medesimo gruppo societario cui appartiene la Parte Finanziata (di seguito il “</t>
    </r>
    <r>
      <rPr>
        <b/>
        <sz val="8"/>
        <rFont val="Calibri"/>
        <family val="2"/>
        <scheme val="minor"/>
      </rPr>
      <t>Gruppo</t>
    </r>
    <r>
      <rPr>
        <sz val="8"/>
        <rFont val="Calibri"/>
        <family val="2"/>
        <scheme val="minor"/>
      </rPr>
      <t xml:space="preserve">”), ossia di società ad oggi o anche in futuro controllate dalla Parte Finanziata e collegate ad essa, ai sensi di un qualsiasi contratto tra banche o enti finanziatori (ivi incluse società di factoring e di leasing ed i sottoscrittori di prestiti obbligazionari) o che consenta o possa consentire una richiesta di anticipato rimborso (o vengano in essere le condizioni che consentirebbero una tale richiesta), anche a seguito di risoluzione, recesso o altro, per crediti diversi da quelli derivanti dal presente Contratto; 
(c) si verifichi un evento qualificabile come inadempimento, che comporti, o che possa comportare, la decadenza dal beneficio del termine a carico del Garante Aggiuntivo, ai sensi di un qualsiasi contratto tra banche o enti finanziatori (ivi incluse società di factoring e di leasing ed i sottoscrittori di prestiti obbligazionari) o che consenta o possa consentire una richiesta di anticipato rimborso (o vengano in essere le condizioni che consentirebbero una tale richiesta), anche a seguito di risoluzione, recesso o altro, per crediti diversi da quelli derivanti dal presente Contratto;
(d) la Parte Finanziata non rispetti gli obblighi assunti verso CheBanca! ai sensi di altri contratti di finanziamento e/o linee di credito e/o affidamenti di qualsivoglia natura, salvo che la Parte Finanziata rimedi a tale inadempimento entro 10 (dieci) giorni lavorativi successivi alla ricezione di una comunicazione da parte di CheBanca! relativa a tale inadempimento;
(e) nei confronti della Parte Finanziata e/o, nel caso di cliente diverso da micro-impresa, di una qualsiasi società del Gruppo e/o del Garante Aggiuntivo siano notificati o iniziati un’azione o un procedimento di qualsiasi natura che, qualora decisi in maniera avversa alla Parte Finanziata, possano comportare un Effetto Pregiudizievole;
(f) nei confronti della Parte Finanziata e/o di una qualsiasi società del Gruppo e/o del Garante Aggiuntivo siano emessi, applicati o resi esecutivi provvedimenti giudiziari, di qualsiasi natura, ordinari o di urgenza, pignoramenti, ipoteche giudiziali, provvedimenti esecutivi o altri provvedimenti analoghi (anche su iniziativa dall’Amministrazione Finanziaria) salvo che tali procedure siano contestate in buona fede e con la dovuta diligenza e la Parte Finanziata o la società del Gruppo o il Garante Aggiuntivo, a seconda del caso, dimostri di avere disponibilità per estinguerle, o siano estinte entro 60 (sessanta) giorni lavorativi;
(g) siano levati protesti nei confronti della Parte Finanziata e/o di una qualsiasi società del Gruppo e/o del Garante Aggiuntivo;
(h) l’adempimento da parte della Parte Finanziata delle obbligazioni derivanti dal Contratto divenga contrario alla legge;
</t>
    </r>
  </si>
  <si>
    <r>
      <t>Salvo e impregiudicato ogni altro rimedio ai sensi di legge, CheBanca! avrà la facoltà di risolvere il presente Contratto, ai sensi dell’articolo 1456 del Codice Civile, qualora:
(a) la Parte Finanziata non provveda al puntuale ed integrale pagamento anche di una sola rata di rimborso o di una qualsiasi somma dovuta a CheBanca! ai sensi del presente Contratto, salvo il caso di errore tecnico cui la Parte Finanziata ponga rimedio entro 3 (tre) giorni lavorativi;
(b) la Parte Finanziata non adempia puntualmente e integralmente a ciascuno degli obblighi e impegni di cui al presente Contratto previsti ai precedenti articoli 5 (</t>
    </r>
    <r>
      <rPr>
        <i/>
        <sz val="8"/>
        <rFont val="Calibri"/>
        <family val="2"/>
        <scheme val="minor"/>
      </rPr>
      <t>Rimborso dell'Importo Finanziato</t>
    </r>
    <r>
      <rPr>
        <sz val="8"/>
        <rFont val="Calibri"/>
        <family val="2"/>
        <scheme val="minor"/>
      </rPr>
      <t>), 6 (</t>
    </r>
    <r>
      <rPr>
        <i/>
        <sz val="8"/>
        <rFont val="Calibri"/>
        <family val="2"/>
        <scheme val="minor"/>
      </rPr>
      <t>Interessi corrispettivi e di mora</t>
    </r>
    <r>
      <rPr>
        <sz val="8"/>
        <rFont val="Calibri"/>
        <family val="2"/>
        <scheme val="minor"/>
      </rPr>
      <t>), 7 (</t>
    </r>
    <r>
      <rPr>
        <i/>
        <sz val="8"/>
        <rFont val="Calibri"/>
        <family val="2"/>
        <scheme val="minor"/>
      </rPr>
      <t>Dichiarazioni</t>
    </r>
    <r>
      <rPr>
        <sz val="8"/>
        <rFont val="Calibri"/>
        <family val="2"/>
        <scheme val="minor"/>
      </rPr>
      <t>), 8 (</t>
    </r>
    <r>
      <rPr>
        <i/>
        <sz val="8"/>
        <rFont val="Calibri"/>
        <family val="2"/>
        <scheme val="minor"/>
      </rPr>
      <t>Impegni della Parte Finanziata</t>
    </r>
    <r>
      <rPr>
        <sz val="8"/>
        <rFont val="Calibri"/>
        <family val="2"/>
        <scheme val="minor"/>
      </rPr>
      <t xml:space="preserve">), salvo che il Cliente rimedi a tale inadempimento entro 10 (dieci) giorni lavorativi successivi alla ricezione di una comunicazione da parte di CheBanca! relativa a tale inadempimento; 
(c) qualsiasi dichiarazione e garanzia resa a CheBanca! nel presente Contratto o in qualsiasi comunicazione o altro documento consegnato ai sensi del medesimo, al momento dell’istruttoria del finanziamento e/o successivamente (incluso l'Allegato 4-bis), sia o risulti essere non corrispondente al vero in qualsiasi aspetto sostanziale; 
(d) qualsiasi documentazione prodotta (incluso l'Allegato 4-bis) e/o comunicazione di dati e/o informazioni fornite a CheBanca! al momento dell’istruttoria del finanziamento e/o successivamente, anche ai sensi dell’articolo 7 del presente Contratto, risultino non veritiere e/o inaccurate e/o incomplete e/o incorrette in un qualsiasi aspetto sostanziale; 
(e) la Garanzia sia emessa per un ammontare inferiore a quanto indicato nel Documento di Sintesi o, in qualsiasi momento, sia ridotto il medesimo ammontare, e, se così insindacabilmente ritenuto possibile dalla Banca, la Parte Finanziata non costituisca prontamente entro il termine indicato dalla Banca medesima le Garanzie Aggiuntive di cui al successivo articolo 14, o
(f) la Parte Finanziata non costituisca o integri le Garanzie Aggiuntive divenute insufficienti ovvero non presti nuove Garanzie Aggiuntive in conformità a quanto previsto dal presente contratto.
</t>
    </r>
  </si>
  <si>
    <r>
      <t>Se richiesto dalla Banca, a garanzia del puntuale ed esatto adempimento di tutte le obbligazioni derivanti dal presente Contratto e, in particolare, a garanzia della restituzione del capitale, del pagamento degli interessi, delle spese, anche giudiziali, costi e qualunque altra somma che possa rappresentare un credito della Banca, in dipendenza del Contratto e/o di disposizione di legge, e ciò anche per i casi di decadenza dal beneficio del termine, di risoluzione, di recesso, di annullamento del presente Contratto, il Cliente s'impegna a costituire e/o a far sì che siano costituite e a procurare la costituzione di ulteriori garanzie reali e/o personali in aggiunta alla Garanzia in favore della Banca, alle condizioni di seguito indicate e, in ogni caso, nei limiti previsti dalle Disposizioni Operative e dalla normativa applicabile (le "</t>
    </r>
    <r>
      <rPr>
        <b/>
        <sz val="8"/>
        <rFont val="Calibri"/>
        <family val="2"/>
        <scheme val="minor"/>
      </rPr>
      <t>Garanzie Aggiuntive</t>
    </r>
    <r>
      <rPr>
        <sz val="8"/>
        <rFont val="Calibri"/>
        <family val="2"/>
        <scheme val="minor"/>
      </rPr>
      <t>"; con riferimento alle Garanzie Aggiuntive, gli eventuali terzi garanti sono definiti "</t>
    </r>
    <r>
      <rPr>
        <b/>
        <sz val="8"/>
        <rFont val="Calibri"/>
        <family val="2"/>
        <scheme val="minor"/>
      </rPr>
      <t>Garanti Aggiuntivi</t>
    </r>
    <r>
      <rPr>
        <sz val="8"/>
        <rFont val="Calibri"/>
        <family val="2"/>
        <scheme val="minor"/>
      </rPr>
      <t>").</t>
    </r>
  </si>
  <si>
    <t>cittadinanza</t>
  </si>
  <si>
    <t>Tipo documento identità</t>
  </si>
  <si>
    <t>numero documento</t>
  </si>
  <si>
    <t>Luogo emissione documento</t>
  </si>
  <si>
    <t>data di rilascio</t>
  </si>
  <si>
    <t>data di scadenza</t>
  </si>
  <si>
    <t>Dettaglio del finanziamento richiesto</t>
  </si>
  <si>
    <t xml:space="preserve">Importo richiesto: </t>
  </si>
  <si>
    <r>
      <rPr>
        <b/>
        <sz val="8"/>
        <rFont val="Calibri"/>
        <family val="2"/>
        <scheme val="minor"/>
      </rPr>
      <t>Tipo tasso:</t>
    </r>
    <r>
      <rPr>
        <sz val="8"/>
        <rFont val="Calibri"/>
        <family val="2"/>
        <scheme val="minor"/>
      </rPr>
      <t xml:space="preserve"> tasso fisso</t>
    </r>
  </si>
  <si>
    <t>Dichiarazioni del Richiedente</t>
  </si>
  <si>
    <t>Ai fini della presente richiesta il Richiedente dichiara che il finanziamento:</t>
  </si>
  <si>
    <t xml:space="preserve">Il Richiedente:
a) garantisce espressamente a CheBanca! che tutte le informazioni, notizie, importi e i dati denunciati e/o menzionati a CheBanca! sono accurati e completi e corrispondono a verità, impegnandosi a fornire qualsivoglia documentazione ritenuta necessaria da CheBanca! (a insindacabile giudizio di quest’ultima) e a comunicare tempestivamente a CheBanca! ogni variazione di tali informazioni notizie, importi e dati; 
b) dichiara di aver letto attentamente e pienamente compreso la Guida sull'accesso ai meccanismi di soluzione stragiudiziale delle controversie (Arbitro Bancario Finanziario) e il foglio informativo messi a disposizione dalla Banca;
c) in caso di offerta fuori sede, dichiara di aver ricevuto, letto attentamente e pienamente compreso la Guida sull'accesso ai meccanismi di soluzione stragiudiziale delle controversie (Arbitro Bancario Finanziario), il foglio informativo e il documento contenente i Tassi Effettivi Globali Medi ("TEGM");
d) dichiara di essere stato informato che per maggiori informazioni è disponibile la Guida di Banca d’Italia ”La Centrale dei rischi in parole semplici” sul sito www.bancaditalia.it, sul sito di CheBanca! www.chebanca.it e presso tutte le filiali di CheBanca!;
e) dichiara di aver ricevuto l’informativa sul trattamento dei dati personali ai sensi degli artt. 13 – 14 del Regolamento UE 2016/679, come da modulo allegato alla presente richiesta, e di aver sottoscritto i relativi consensi.
</t>
  </si>
  <si>
    <t>Il Richiedente dichiara inoltre espressamente che, in relazione alla presente richiesta di finanziamento, NON potrà in alcun modo essere qualificato come “consumatore” ai fini della normativa di settore in relazione ai sistemi informativi gestiti da soggetti privati in tema di credito al consumo, affidabilità e puntualità nei pagamenti, né ai fini del “Codice del consumo” di cui al Decreto Legislativo n. 206 del 23 ottobre 2005, in quanto richiede il presente finanziamento per scopi riferibili alla propria attività imprenditoriale.</t>
  </si>
  <si>
    <t xml:space="preserve">Il Richiedente dichiara di accettare che tutte le comunicazioni relative al presente contratto, anche correlate alla sua conclusione nonché per le modifiche unilaterali, vengano fornite da CheBanca! all’indirizzo e-mail indicato in epigrafe. Restano escluse le comunicazioni che per Contratto o legge devono essere inviate per iscritto. 
Il Richiedente è consapevole che in qualunque momento potrà richiedere a CheBanca! di ricevere, dal momento della richiesta, tutte le comunicazioni su supporto cartaceo.
</t>
  </si>
  <si>
    <t>Il Richiedente elegge domicilio presso la propria sede legale ed a tale indirizzo CheBanca! potrà inviare qualsivoglia comunicazione, nonché far eseguire la notificazione di tutti gli atti, anche esecutivi.</t>
  </si>
  <si>
    <t xml:space="preserve">DOMANDE NECESSARIE PER LA RICHIESTA DI FINANZIAMENTO </t>
  </si>
  <si>
    <t>I TITOLARE EFFETTIVO</t>
  </si>
  <si>
    <t>Lista delle categorie</t>
  </si>
  <si>
    <t>Uso legato all'attività svolta</t>
  </si>
  <si>
    <t>Sì</t>
  </si>
  <si>
    <t>No</t>
  </si>
  <si>
    <t>un residente estero che occupa o ha occupato nell’ultimo anno importanti cariche pubbliche, in una delle categorie della lista sottostante</t>
  </si>
  <si>
    <t>un residente nel territorio nazionale che occupa o ha occupato nell’ultimo anno importanti cariche pubbliche, in una delle categorie della lista sottostante</t>
  </si>
  <si>
    <t>un familiare diretto o una persona che intrattiene stretti legami con un soggetto che occupa o ha occupato nell’ultimo anno importanti cariche pubbliche in una delle categorie della lista sottostante</t>
  </si>
  <si>
    <t>Capi di Stato, Capi di Governo, Ministri e Vice Ministri, Sottosegretari, Parlamentari</t>
  </si>
  <si>
    <t>Membri delle corti supreme, delle corti costituzionali e di altri organi giudiziari di alto livello le cui decisioni non sono generalmente soggette a ulteriore appello, salvo in circostanze eccezionali</t>
  </si>
  <si>
    <t>Membri delle corti dei conti e dei consigli di amministrazione delle banche centrali</t>
  </si>
  <si>
    <t>Ambasciatori, incaricati d’affari e ufficiali di alto livello delle forze armate</t>
  </si>
  <si>
    <t>Membri degli organi di amministrazione, direzione o vigilanza delle imprese possedute dallo Stato</t>
  </si>
  <si>
    <t>Sindaci, assessori, consiglieri in comuni con meno di 100.000 abitanti</t>
  </si>
  <si>
    <t>Sindaci, assessori, consiglieri in comuni con più di 100.000 abitanti</t>
  </si>
  <si>
    <t xml:space="preserve">Presidenti, assessori, consiglieri in Giunte Regionali </t>
  </si>
  <si>
    <t xml:space="preserve">Presidenti, assessori, consiglieri in Giunte Provinciali </t>
  </si>
  <si>
    <t>&gt;1.000</t>
  </si>
  <si>
    <t>≤ 10</t>
  </si>
  <si>
    <t>≤ 2 mln €</t>
  </si>
  <si>
    <t>2 - 10 mln €</t>
  </si>
  <si>
    <t>10 - 50 mln €</t>
  </si>
  <si>
    <t>&gt; 50 mln €</t>
  </si>
  <si>
    <t>Utili</t>
  </si>
  <si>
    <t>Vendita immobilizzazioni finanziarie o immobiliari</t>
  </si>
  <si>
    <t>Investimenti giunti a scadenza</t>
  </si>
  <si>
    <t>Altro</t>
  </si>
  <si>
    <t>II TITOLARE EFFETTIVO</t>
  </si>
  <si>
    <t>III TITOLARE EFFETTIVO</t>
  </si>
  <si>
    <t>DICHIARAZIONI DEL RICHIEDENTE AI FINI DELL'ISTRUTTORIA DELL'AFFIDAMENTO</t>
  </si>
  <si>
    <t>Ai fini dell’istruttoria della presente richiesta di finanziamento, il Richiedente dichiara:</t>
  </si>
  <si>
    <t>1.</t>
  </si>
  <si>
    <t xml:space="preserve">2. </t>
  </si>
  <si>
    <t>di aver presentato in data</t>
  </si>
  <si>
    <t>per un importo pari a</t>
  </si>
  <si>
    <t xml:space="preserve">di non aver presentato alla data odierna </t>
  </si>
  <si>
    <t>Telefono cellulare</t>
  </si>
  <si>
    <t>sesso</t>
  </si>
  <si>
    <t>maschio</t>
  </si>
  <si>
    <t>femmina</t>
  </si>
  <si>
    <t>Le dichiarazioni di cui alle lettere (a), (b) e (c) del secondo comma del presente articolo si intendono rilasciate dalla Parte Finanziata con riferimento alle circostanze esistenti alla data di sottoscrizione del presente Contratto, al primo giorno di ciascun Periodo di Interessi ed a ciascuna data di rimborso del finanziamento.</t>
  </si>
  <si>
    <t>Importo garantito dalla garanzia del Fondo di Garanzia per le PMI</t>
  </si>
  <si>
    <t>assistito da garanzia del Fondo di Garanzia per le PMI</t>
  </si>
  <si>
    <t>ATTO DI FINANZIAMENTO A MEDIO-LUNGO TERMINE
assistito da garanzia del Fondo di Garanzia per le PMI</t>
  </si>
  <si>
    <t>rate mensili posticipate, così suddivise:</t>
  </si>
  <si>
    <t>- le successive</t>
  </si>
  <si>
    <t>Il Cliente sarà tenuto al pagamento di 24 rate iniziali mensili di soli interessi</t>
  </si>
  <si>
    <r>
      <t xml:space="preserve">• </t>
    </r>
    <r>
      <rPr>
        <b/>
        <sz val="8"/>
        <rFont val="Calibri"/>
        <family val="2"/>
        <scheme val="minor"/>
      </rPr>
      <t>Disposizioni Operative del Fondo</t>
    </r>
    <r>
      <rPr>
        <sz val="8"/>
        <rFont val="Calibri"/>
        <family val="2"/>
        <scheme val="minor"/>
      </rPr>
      <t xml:space="preserve">: indica le disposizioni operative del Fondo di Garanzia per le PMI approvate con decreto ministeriale 12 febbraio 2019 e s.m.i., regolanti, </t>
    </r>
    <r>
      <rPr>
        <i/>
        <sz val="8"/>
        <rFont val="Calibri"/>
        <family val="2"/>
        <scheme val="minor"/>
      </rPr>
      <t>inter alia</t>
    </r>
    <r>
      <rPr>
        <sz val="8"/>
        <rFont val="Calibri"/>
        <family val="2"/>
        <scheme val="minor"/>
      </rPr>
      <t>, l'emissione della Garanzia.</t>
    </r>
  </si>
  <si>
    <t>anni mediante pagamento di</t>
  </si>
  <si>
    <t xml:space="preserve">L'importo Finanziato, aumentato degli interessi contrattualmente pattuiti, dovrà essere rimborsato dalla Parte Finanziata in </t>
  </si>
  <si>
    <r>
      <t>rate mensili posticipate, come da piano di ammortamento che sarà consegnato dalla Banca alla Parte Finanziata contestualmente all’eventuale accettazione della presente proposta contrattuale (di seguito, il “</t>
    </r>
    <r>
      <rPr>
        <b/>
        <sz val="8"/>
        <rFont val="Calibri"/>
        <family val="2"/>
        <scheme val="minor"/>
      </rPr>
      <t>Piano di Ammortamento</t>
    </r>
    <r>
      <rPr>
        <sz val="8"/>
        <rFont val="Calibri"/>
        <family val="2"/>
        <scheme val="minor"/>
      </rPr>
      <t>”). Le prime 24 rate mensili posticipate dovute saranno comprensive della sola quota interessi come indicato nel Documento di Sintesi (di seguito, il “</t>
    </r>
    <r>
      <rPr>
        <b/>
        <sz val="8"/>
        <rFont val="Calibri"/>
        <family val="2"/>
        <scheme val="minor"/>
      </rPr>
      <t>Periodo di Preammortamento</t>
    </r>
    <r>
      <rPr>
        <sz val="8"/>
        <rFont val="Calibri"/>
        <family val="2"/>
        <scheme val="minor"/>
      </rPr>
      <t>”). Le rate mensili posticipate dovute successivamente al Periodo di Preammortamento saranno comprensive di una quota di interessi e di una quota di capitale (di seguito, il "</t>
    </r>
    <r>
      <rPr>
        <b/>
        <sz val="8"/>
        <rFont val="Calibri"/>
        <family val="2"/>
        <scheme val="minor"/>
      </rPr>
      <t>Periodo di Ammortamento</t>
    </r>
    <r>
      <rPr>
        <sz val="8"/>
        <rFont val="Calibri"/>
        <family val="2"/>
        <scheme val="minor"/>
      </rPr>
      <t xml:space="preserve">"). La rata di ammortamento è determinata secondo il piano di ammortamento alla francese che prevede una quota capitale crescente e una quota interessi decrescente.  
</t>
    </r>
  </si>
  <si>
    <t>(Euro cinquemila/00)</t>
  </si>
  <si>
    <t>(Euro cinquemilacinquecento/00)</t>
  </si>
  <si>
    <t>(Euro seimila/00)</t>
  </si>
  <si>
    <t>(Euro seimilacinquecento/00)</t>
  </si>
  <si>
    <t>(Euro settemila/00)</t>
  </si>
  <si>
    <t>(Euro settemilacinquecento/00)</t>
  </si>
  <si>
    <t>(Euro ottomila/00)</t>
  </si>
  <si>
    <t>(Euro ottomilacinquecento/00)</t>
  </si>
  <si>
    <t>(Euro novemila/00)</t>
  </si>
  <si>
    <t>(Euro novemilacinquecento/00)</t>
  </si>
  <si>
    <t>(Euro diecimila/00)</t>
  </si>
  <si>
    <t>(Euro diecimilacinquecento/00)</t>
  </si>
  <si>
    <t>(Euro undicimila/00)</t>
  </si>
  <si>
    <t>(Euro undicimilacinquecento/00)</t>
  </si>
  <si>
    <t>(Euro dodicimila/00)</t>
  </si>
  <si>
    <t>(Euro dodicimilacinquecento/00)</t>
  </si>
  <si>
    <t>(Euro tredicimila/00)</t>
  </si>
  <si>
    <t>(Euro tredicimilacinquecento/00)</t>
  </si>
  <si>
    <t>(Euro quattordicimila/00)</t>
  </si>
  <si>
    <t>(Euro quattordicimilacinquecento/00)</t>
  </si>
  <si>
    <t>(Euro quindicimila/00)</t>
  </si>
  <si>
    <t>(Euro quindicimilacinquecento/00)</t>
  </si>
  <si>
    <t>(Euro sedicimila/00)</t>
  </si>
  <si>
    <t>(Euro sedicimilacinquecento/00)</t>
  </si>
  <si>
    <t>(Euro diciassettemila/00)</t>
  </si>
  <si>
    <t>(Euro diciassettemilacinquecento/00)</t>
  </si>
  <si>
    <t>(Euro diciottomila/00)</t>
  </si>
  <si>
    <t>(Euro diciottomilacinquecento/00)</t>
  </si>
  <si>
    <t>(Euro diciannovemila/00)</t>
  </si>
  <si>
    <t>(Euro diciannovemilacinquecento/00)</t>
  </si>
  <si>
    <t>(Euro ventimila/00)</t>
  </si>
  <si>
    <t>(Euro ventimilacinquecento/00)</t>
  </si>
  <si>
    <t>(Euro ventunomila/00)</t>
  </si>
  <si>
    <t>(Euro ventunomilacinquecento/00)</t>
  </si>
  <si>
    <t>(Euro ventiduemila/00)</t>
  </si>
  <si>
    <t>(Euro ventiduemilacinquecento/00)</t>
  </si>
  <si>
    <t>(Euro ventitremila/00)</t>
  </si>
  <si>
    <t>(Euro ventitremilacinquecento/00)</t>
  </si>
  <si>
    <t>(Euro ventiquattromila/00)</t>
  </si>
  <si>
    <t>(Euro ventiquattromilacinquecento/00)</t>
  </si>
  <si>
    <t>(Euro venticinquemila/00)</t>
  </si>
  <si>
    <t xml:space="preserve">- le prime 24 rate mensili dovute nel periodo di preammortamento comprensive della sola quota </t>
  </si>
  <si>
    <t>interessi, pari ad</t>
  </si>
  <si>
    <t>ciascuna;</t>
  </si>
  <si>
    <t xml:space="preserve"> rate mensili, comprensive di una quota capitale e di una quota interessi, </t>
  </si>
  <si>
    <t>ciascuna pari ad</t>
  </si>
  <si>
    <t>Il Cliente dichiara:</t>
  </si>
  <si>
    <r>
      <t>Il Cliente dichiara di essere stato informato, prima della sottoscrizione del Contratto, dei relativi termini e condizioni che regolano i finanziamenti concessi da CheBanca! S.p.A. (di seguito anche la "</t>
    </r>
    <r>
      <rPr>
        <b/>
        <sz val="8"/>
        <rFont val="Calibri"/>
        <family val="2"/>
        <scheme val="minor"/>
      </rPr>
      <t>Banca</t>
    </r>
    <r>
      <rPr>
        <sz val="8"/>
        <rFont val="Calibri"/>
        <family val="2"/>
        <scheme val="minor"/>
      </rPr>
      <t>") e di accettarli integralmente, senza riserva alcuna.</t>
    </r>
  </si>
  <si>
    <t>6) di accettare che tutte le comunicazioni, anche per le modifiche unilaterali, salvo che per le comunicazioni che per Contratto o legge devono essere inviate su supporto cartaceo, vengano fornite da CheBanca! tramite l’indirizzo e-mail indicato in epigrafe ovvero, ove disponibile, mediante caricamento nell’area riservata del Cliente medesimo all’interno del sito internet www.chebanca.it;</t>
  </si>
  <si>
    <r>
      <t>2) di essere consapevole del fatto che il "Contratto di Finanziamento a Medio-Lungo Termine" (di seguito il "</t>
    </r>
    <r>
      <rPr>
        <b/>
        <sz val="8"/>
        <rFont val="Calibri"/>
        <family val="2"/>
        <scheme val="minor"/>
      </rPr>
      <t>Contratto</t>
    </r>
    <r>
      <rPr>
        <sz val="8"/>
        <rFont val="Calibri"/>
        <family val="2"/>
        <scheme val="minor"/>
      </rPr>
      <t>") è valido dal momento in cui il cliente riceve l'accettazione da parte della Banca. Qualora il Cliente abbia attivato i Servizi di Multicanalità offerti da CheBanca!, lo stesso prende atto ed accetta che avrà conoscenza dell'accettazione della Banca con il caricamento del Contratto nella propria area riservata, all’interno del sito internet chebanca.it, di cui il Cliente viene informato dalla Banca; l'accettazione della Banca potrà essere resa nota anche attraverso altri canali che saranno messi a disposizione previa informativa al Cliente da CheBanca!. Ove il Cliente abbia indicato un indirizzo di posta elettronica certificata (PEC), la Banca  potrà inviare a tale indirizzo la conferma della propria accettazione;</t>
    </r>
  </si>
  <si>
    <t>Il Cliente riceve tutte le comunicazioni diverse da quelle periodiche di cui al precedente punto 27.2 e relative al presente Contratto all’indirizzo e-mail del Cliente indicato in epigrafe ovvero, ove disponibile,  mediante caricamento nell’area riservata del Cliente medesimo all’interno del sito internet www.chebanca.it, salvo che il Contratto o la legge dispongano diversamente.</t>
  </si>
  <si>
    <t>Luogo e data</t>
  </si>
  <si>
    <t>Timbro e firma</t>
  </si>
  <si>
    <t>FIRMA DEL CLIENTE</t>
  </si>
  <si>
    <t>Luogo</t>
  </si>
  <si>
    <t>Firma della Banca</t>
  </si>
  <si>
    <t xml:space="preserve">Imposta sostitutiva: 0,25% dell'importo finanziato pari a € </t>
  </si>
  <si>
    <t>IBAN accredito intestato al Cliente</t>
  </si>
  <si>
    <t>IBAN addebito intestato al Cliente</t>
  </si>
  <si>
    <t>FIRMA DEL RICHIEDENTE</t>
  </si>
  <si>
    <r>
      <rPr>
        <b/>
        <sz val="8"/>
        <rFont val="Calibri"/>
        <family val="2"/>
        <scheme val="minor"/>
      </rPr>
      <t>Garanzia:</t>
    </r>
    <r>
      <rPr>
        <sz val="8"/>
        <rFont val="Calibri"/>
        <family val="2"/>
        <scheme val="minor"/>
      </rPr>
      <t xml:space="preserve"> con garanzia del Fondo di Garanzia per le PMI  </t>
    </r>
  </si>
  <si>
    <t>inserire la Denominazione Sociale della Società Capogruppo, se presente</t>
  </si>
  <si>
    <t>inserire la Sede Legale della Società Capogruppo</t>
  </si>
  <si>
    <t>da 11 a 100</t>
  </si>
  <si>
    <t>Dipendenti</t>
  </si>
  <si>
    <t>da 2 a 10 milioni di Euro (inclusi)</t>
  </si>
  <si>
    <t>da 10 a 50 milioni di Euro (inclusi)</t>
  </si>
  <si>
    <t>oltre 50 milioni di Euro</t>
  </si>
  <si>
    <t>fino a 2 milioni di Euro (inclusi)</t>
  </si>
  <si>
    <t>Fatturato e Totale di Bilancio</t>
  </si>
  <si>
    <t>Origine dei fondi</t>
  </si>
  <si>
    <t>specificare l'origine</t>
  </si>
  <si>
    <t>Dati della Società e Titolari Effettivi</t>
  </si>
  <si>
    <t>Paese in cui viene svolta l’attività</t>
  </si>
  <si>
    <t xml:space="preserve">Provincia italiana in cui viene svolta l’attività prevalente </t>
  </si>
  <si>
    <t>In quali altri Paesi ha interessi economici, oltre a quello in cui svolge la sua attività prevalente</t>
  </si>
  <si>
    <t>Il I Titolare Effettivo è una persona politicamente esposta (PEP)?</t>
  </si>
  <si>
    <t>Il II Titolare Effettivo è una persona politicamente esposta (PEP)?</t>
  </si>
  <si>
    <t>In caso di risposta affermativa, è una persona politicamente esposta in quanto</t>
  </si>
  <si>
    <t>Il III Titolare Effettivo è una persona politicamente esposta (PEP)?</t>
  </si>
  <si>
    <t>Il Cliente ha già presentato presso un soggetto terzo analoga richiesta di finanziamento ai sensi della lettera m), comma 1 dell’art. 13 del Decreto Liquidità?</t>
  </si>
  <si>
    <t>richiesta presentata il</t>
  </si>
  <si>
    <t xml:space="preserve">per l'importo di </t>
  </si>
  <si>
    <t>inserire data</t>
  </si>
  <si>
    <t>inserire importo</t>
  </si>
  <si>
    <t>Verificare totale quote</t>
  </si>
  <si>
    <t>specificare qui l'origine dei fondi</t>
  </si>
  <si>
    <t>Accredito su Conto Corrente intestato al Cliente - IBAN</t>
  </si>
  <si>
    <t>Addebito su Conto Corrente intestato al Cliente - IBAN</t>
  </si>
  <si>
    <t>da 101 a 1000</t>
  </si>
  <si>
    <t>FATTURATO</t>
  </si>
  <si>
    <t>BILANCIO</t>
  </si>
  <si>
    <t>In unica soluzione, secondo la modalità prescelta dal cliente</t>
  </si>
  <si>
    <t xml:space="preserve">Con pagamento di </t>
  </si>
  <si>
    <t>Indennità di estinzione anticipata ove applicabile 
(parziale o totale)</t>
  </si>
  <si>
    <t>Imposta sostitutiva 
(per finanziamenti con durata maggiore di 18 mesi)</t>
  </si>
  <si>
    <t xml:space="preserve">(i) di avere letto attentamente e di avere pienamente compreso la Guida sull'accesso ai meccanismi di soluzione stragiudiziale delle controversie (Arbitro Bancario Finanziario) e il foglio informativo , messi a disposizione dalla Banca; (ii) di essere stato informato che per maggiori informazioni è disponibile la Guida di Banca d’Italia “La Centrale dei Rischi in parole semplici” sul sito www.bancaditalia.it, sul sito di CheBanca! www.chebanca.it e presso tutte le filiali di CheBanca!; (iii) di essere stato informato del diritto di chiedere, prima della conclusione del contratto,  la consegna di copia dello stesso idonea per la stipula o la consegna gratuita dello schema di contratto, privo delle condizioni economiche, e di un preventivo contenente le condizioni economiche basate sulle informazioni fornite dal Cliente; (iv) in caso di offerta fuori sede, di avere ricevuto, attentamente letto e compreso la Guida sull'accesso ai meccanismi di soluzione stragiudiziale delle controversie (Arbitro Bancario Finanziario), il foglio informativo e il documento contenente i Tassi Effettivi Globali Medi ("TEGM"); (v) di avere letto e di accettare le condizioni economiche contenute nel documento di sintesi che costituisce il frontespizio del Contratto e che ne rappresenta parte integrante.
</t>
  </si>
  <si>
    <r>
      <t>(di seguito,  l’"</t>
    </r>
    <r>
      <rPr>
        <b/>
        <sz val="8"/>
        <rFont val="Calibri"/>
        <family val="2"/>
        <scheme val="minor"/>
      </rPr>
      <t xml:space="preserve">Importo </t>
    </r>
  </si>
  <si>
    <r>
      <rPr>
        <b/>
        <sz val="8"/>
        <rFont val="Calibri"/>
        <family val="2"/>
        <scheme val="minor"/>
      </rPr>
      <t>Finanziato</t>
    </r>
    <r>
      <rPr>
        <sz val="8"/>
        <rFont val="Calibri"/>
        <family val="2"/>
        <scheme val="minor"/>
      </rPr>
      <t xml:space="preserve">"), da erogarsi alle condizioni e con le modalità di seguito specificate. </t>
    </r>
  </si>
  <si>
    <r>
      <t xml:space="preserve">Il Cliente autorizza la banca del proprio conto di appoggio, ossia del conto corrente sotto indicato, ad addebitare nella data di scadenza dell’obbligazione o data prorogata su iniziativa del creditore (ferma restando la valuta originaria concordata), tutti gli ordini di incasso e relativi a rate di rimborso del finanziamento richiesto, a condizione che vi siano disponibilità sufficienti e senza necessità per la Banca di inviare la relativa contabile di addebito. Potrà opporsi all’addebito sul conto di appoggio entro il giorno lavorativo precedente la data dello stesso o la data prorogata dal creditore. 
Sarà premura del Cliente verificare eventuali commissioni applicate al servizio automatico di addebito dalla banca presso la quale è attivo il proprio conto di appoggio. 
</t>
    </r>
    <r>
      <rPr>
        <b/>
        <sz val="8"/>
        <rFont val="Calibri"/>
        <family val="2"/>
        <scheme val="minor"/>
      </rPr>
      <t>X</t>
    </r>
    <r>
      <rPr>
        <sz val="8"/>
        <rFont val="Calibri"/>
        <family val="2"/>
        <scheme val="minor"/>
      </rPr>
      <t xml:space="preserve">  Titolare
</t>
    </r>
  </si>
  <si>
    <r>
      <t xml:space="preserve">• </t>
    </r>
    <r>
      <rPr>
        <b/>
        <sz val="8"/>
        <rFont val="Calibri"/>
        <family val="2"/>
        <scheme val="minor"/>
      </rPr>
      <t>Parti</t>
    </r>
    <r>
      <rPr>
        <sz val="8"/>
        <rFont val="Calibri"/>
        <family val="2"/>
        <scheme val="minor"/>
      </rPr>
      <t>: indica congiuntamente il Cliente e la Banca.</t>
    </r>
  </si>
  <si>
    <r>
      <t xml:space="preserve">• </t>
    </r>
    <r>
      <rPr>
        <b/>
        <sz val="8"/>
        <rFont val="Calibri"/>
        <family val="2"/>
        <scheme val="minor"/>
      </rPr>
      <t>Testo Unico Bancario o TUB</t>
    </r>
    <r>
      <rPr>
        <sz val="8"/>
        <rFont val="Calibri"/>
        <family val="2"/>
        <scheme val="minor"/>
      </rPr>
      <t>: è il D.lgs. 1 settembre 1993, n. 385 e successive modifiche ed integrazioni.</t>
    </r>
  </si>
  <si>
    <r>
      <t xml:space="preserve">• </t>
    </r>
    <r>
      <rPr>
        <b/>
        <sz val="8"/>
        <rFont val="Calibri"/>
        <family val="2"/>
        <scheme val="minor"/>
      </rPr>
      <t>Evento Risolutivo</t>
    </r>
    <r>
      <rPr>
        <sz val="8"/>
        <rFont val="Calibri"/>
        <family val="2"/>
        <scheme val="minor"/>
      </rPr>
      <t>: il verificarsi di anche uno solo degli eventi, fatti o circostanze di cui agli articoli 9, 10, 11 e 12.</t>
    </r>
  </si>
  <si>
    <r>
      <t xml:space="preserve">• </t>
    </r>
    <r>
      <rPr>
        <b/>
        <sz val="8"/>
        <rFont val="Calibri"/>
        <family val="2"/>
        <scheme val="minor"/>
      </rPr>
      <t xml:space="preserve">Garante: </t>
    </r>
    <r>
      <rPr>
        <sz val="8"/>
        <rFont val="Calibri"/>
        <family val="2"/>
        <scheme val="minor"/>
      </rPr>
      <t>il Fondo di Garanzia per le PMI (istituito con Legge n. 662/96 (art. 2, comma 100, lettera a)) quale soggetto che concede la Garanzia a favore della Banca per le obbligazioni assunte dalla Parte Finanziata derivanti dal presente Contratto.</t>
    </r>
  </si>
  <si>
    <r>
      <t>•</t>
    </r>
    <r>
      <rPr>
        <b/>
        <sz val="8"/>
        <rFont val="Calibri"/>
        <family val="2"/>
        <scheme val="minor"/>
      </rPr>
      <t xml:space="preserve"> Garanzia</t>
    </r>
    <r>
      <rPr>
        <sz val="8"/>
        <rFont val="Calibri"/>
        <family val="2"/>
        <scheme val="minor"/>
      </rPr>
      <t>: la garanzia emessa dal Garante a favore della Banca per le obbligazioni assunte dalla Parte Finanziata derivanti dal presente Contratto per un ammontare massimo indicato nel Documento di Sintesi.</t>
    </r>
  </si>
  <si>
    <t xml:space="preserve">Il Cliente e CheBanca! prima di ricorrere all'Autorità Giudiziaria tentano la conciliazione come previsto dalla vigente normativa sulla mediazione. Il Cliente e CheBanca! concordano di tentare la conciliazione davanti al Conciliatore Bancario Finanziario, organismo diffuso sul territorio nazionale ed in possesso di esperienza in materia bancaria e finanziaria. Per maggiori informazioni sulle modalità di attivazione del Conciliatore Bancario Finanziario il Cliente può consultare il sito www.conciliatorebancario.it. Il Cliente e CheBanca! possono, anche successivamente alla conclusione del Contratto, concordare per iscritto di rivolgersi ad altro soggetto purché registrato nell'apposito albo tenuto dal Ministero della Giustizia. </t>
  </si>
  <si>
    <r>
      <t xml:space="preserve"> (di seguito il "</t>
    </r>
    <r>
      <rPr>
        <b/>
        <sz val="8"/>
        <rFont val="Calibri"/>
        <family val="2"/>
        <scheme val="minor"/>
      </rPr>
      <t>Cliente</t>
    </r>
    <r>
      <rPr>
        <sz val="8"/>
        <rFont val="Calibri"/>
        <family val="2"/>
        <scheme val="minor"/>
      </rPr>
      <t>" o la "</t>
    </r>
    <r>
      <rPr>
        <b/>
        <sz val="8"/>
        <rFont val="Calibri"/>
        <family val="2"/>
        <scheme val="minor"/>
      </rPr>
      <t>Parte Finanziata</t>
    </r>
    <r>
      <rPr>
        <sz val="8"/>
        <rFont val="Calibri"/>
        <family val="2"/>
        <scheme val="minor"/>
      </rPr>
      <t>")</t>
    </r>
  </si>
  <si>
    <t>inserire la data in cui si procede all'invio via PEC alla Banca di tutti i documenti necessari</t>
  </si>
  <si>
    <t>(Euro mille/00)</t>
  </si>
  <si>
    <t>(Euro millecinquecento/00)</t>
  </si>
  <si>
    <t>(Euro duemila/00)</t>
  </si>
  <si>
    <t>(Euro duemilacinquecento/00)</t>
  </si>
  <si>
    <t>(Euro tremila/00)</t>
  </si>
  <si>
    <t>(Euro tremilacinquecento/00)</t>
  </si>
  <si>
    <t>(Euro quattromila/00)</t>
  </si>
  <si>
    <t>(Euro quattromilacinquecento/00)</t>
  </si>
  <si>
    <t>Totale Attivo di Bilancio 2018</t>
  </si>
  <si>
    <t xml:space="preserve">che il Totale Attivo di Bilancio relativo all'esercizio 2018 è pari ad </t>
  </si>
  <si>
    <t>ATTENZIONE: selezionare una sola modalità di addebito</t>
  </si>
  <si>
    <t>La Banca concede un finanziamento alla Parte Finanziata per un importo pari ad €</t>
  </si>
  <si>
    <t xml:space="preserve">  I TITOLARE EFFETTIVO</t>
  </si>
  <si>
    <t xml:space="preserve">  II TITOLARE EFFETTIVO</t>
  </si>
  <si>
    <t xml:space="preserve">  III TITOLARE EFFETTIVO</t>
  </si>
  <si>
    <t>(tre)</t>
  </si>
  <si>
    <t>(quattro)</t>
  </si>
  <si>
    <t>(cinque)</t>
  </si>
  <si>
    <t>(sei)</t>
  </si>
  <si>
    <t>8. Dichiara che il I Titolare Effettivo è una persona politicamente esposta (PEP)</t>
  </si>
  <si>
    <t>10. Dichiara che il II Titolare Effettivo è una persona politicamente esposta (PEP)</t>
  </si>
  <si>
    <t>12. Dichiara che il III Titolare Effettivo è una persona politicamente esposta (PEP)</t>
  </si>
  <si>
    <t>Dati del Cliente Richiedente</t>
  </si>
  <si>
    <t>Dati del Cliente (Richiedente)</t>
  </si>
  <si>
    <t>Data di nascita</t>
  </si>
  <si>
    <t>Tipologia</t>
  </si>
  <si>
    <t xml:space="preserve">Il Cliente conferma che le informazioni contenute nel questionario di adeguata verifica ai fini del D.Lgs. 231/07 (Domande necessarie per l'apertura del conto corrente) all'interno del contratto di conto corrente a questi intestato presso CheBanca! si possono considerare aggiornate e quindi applicabili alla presente richiesta di finanziamento. Il Cliente conferma inoltre di essere l'unico titolare effettivo. </t>
  </si>
  <si>
    <t>In caso di risposta negativa, è necessario fornire tutte le informazioni che seguono</t>
  </si>
  <si>
    <t>In caso di risposta affermativa non compilare l'intervista che segue</t>
  </si>
  <si>
    <t>Fermo restando quanto previsto al comma 4.2, la Banca eroga il finanziamento alla Parte Finanziata, in unica soluzione, mediante accredito su un conto corrente indicato dal Cliente e a lui esclusivamente intestato o con altra modalità concordata tra le Parti.</t>
  </si>
  <si>
    <t>ATTENZIONE: inserire il luogo in cui si firma la presente documentazione</t>
  </si>
  <si>
    <t xml:space="preserve">Il finanziamento è destinato ad </t>
  </si>
  <si>
    <t>1) è destinato ad esigenze di  liquidità per la gestione delle spese correnti in conseguenza all’emergenza Covid-19;
2) è richiesto nel proprio esclusivo interesse;
3) non sarà utilizzato per l'acquisto o la conservazione del diritto di proprietà su un terreno o su un immobile edificato o progettato;
4) NON riguarda in alcun modo operazioni che possono causare, se portate a conoscenza del pubblico, danni o pregiudizi all’immagine e alla reputazione di CheBanca!;
5) NON riguarda in alcun modo operazioni in qualunque maniera connesse con la produzione e/o il commercio di armi e/o di materiale militare e/o individuate dall’OFAC come oggetto di sanzioni e/o che violano normative legali o regolamenti in materia ambientale o che possano comunque causare inquinamento o danni ecologici e/o che sono connesse con la produzione e/o il commercio di materiale pornografico e/o test su animali e/o commercio di animali vivi e/o di pellicce e/o di essere in qualunque maniera collegate con la violazione dei diritti umani e/o il lavoro infantile e/o l’oppressione di determinati soggetti e/o con il gioco d’azzardo e/o con gruppi o culti che si ispirino all’estremismo politico e/o religioso e/o il cui scopo è un vantaggio fiscale e/o contabile e/o regolamentare o operazioni che non presentano alcun evidente beneficio economico per il cliente di CheBanca! o che comunque (anche se non rientrano nelle attività menzionate) possono causare, se portate a conoscenza del pubblico, danni o pregiudizi all’immagine e alla reputazione di CheBanca!.</t>
  </si>
  <si>
    <t>esigenze di  liquidità per la gestione delle spese correnti in conseguenza all’emergenza Covid-19</t>
  </si>
  <si>
    <t>presso un soggetto terzo analoga richiesta di finanziamento ai sensi della lettera m), comma 1 dell’art. 13 del Decreto Liquidità.</t>
  </si>
  <si>
    <t>compilare tutti i dati che seguono</t>
  </si>
  <si>
    <t xml:space="preserve">L'efficacia del Contratto e l'erogazione dell'Importo Finanziato sono subordinate al rispetto delle seguenti condizioni:
a) alla verifica da parte della Banca che tutte le dichiarazioni e i dati forniti alla Banca siano corretti, completi e veritieri;
b) ricezione da parte della Banca dell’originale del presente Contratto nonché dell'Allegato 4-bis sottoscritti da parte del Cliente. La Banca potrà in ogni caso, a suo insindacabile giudizio, rinunciare preventivamente all'avveramento di tale condizione sospensiva, senza tuttavia alcun pregiudizio a quanto previsto al successivo articolo 12.1, lett. f), avuto riguardo alla relativa condizione risolutiva.   
</t>
  </si>
  <si>
    <t>DATI INCOMPLETI - VERIFICARE E COMPLETARE PRIMA DELLA STAMPA</t>
  </si>
  <si>
    <t>ATTENZIONE: DATI INCOMPLETI. VERIFICARE IL FOGLIO 'DATI' PRIMA DI PROCEDERE CON LA STAMPA</t>
  </si>
  <si>
    <t xml:space="preserve">Il presente documento è valido sino al </t>
  </si>
  <si>
    <t>IBAN MANCANTI - COMPILARE</t>
  </si>
  <si>
    <r>
      <t>1. Il Richiedente conferma che le informazioni contenute nel questionario di adeguata verifica ai fini del D.Lgs. 231/07</t>
    </r>
    <r>
      <rPr>
        <b/>
        <i/>
        <sz val="8"/>
        <color rgb="FF000000"/>
        <rFont val="Calibri"/>
        <family val="2"/>
        <scheme val="minor"/>
      </rPr>
      <t xml:space="preserve"> (Domande necessarie per l'apertura del conto corrente)</t>
    </r>
    <r>
      <rPr>
        <b/>
        <sz val="8"/>
        <color rgb="FF000000"/>
        <rFont val="Calibri"/>
        <family val="2"/>
        <scheme val="minor"/>
      </rPr>
      <t xml:space="preserve"> all'interno del contratto di conto corrente a questi intestato presso CheBanca! si possono considerare aggiornate e quindi applicabili alla presente richiesta di finanziamento. Il Richiedente conferma inoltre di essere l'unico titolare effettivo. </t>
    </r>
  </si>
  <si>
    <t>In caso di risposta negativa al punto 1, il Richiedente dichiara quanto segue</t>
  </si>
  <si>
    <t>2. Scopo del rapporto</t>
  </si>
  <si>
    <t>3. Paese in cui viene svolta l’attività</t>
  </si>
  <si>
    <t xml:space="preserve">4. Provincia italiana in cui viene svolta l’attività prevalente </t>
  </si>
  <si>
    <t>5. In quali altri Paesi ha interessi economici, oltre a quello in cui svolge la sua attività prevalente?</t>
  </si>
  <si>
    <t>6. Origine dei fondi</t>
  </si>
  <si>
    <t>7. In caso di risposta negativa al punto 1, il Richiedente indica inoltre i Titolari Effettivi</t>
  </si>
  <si>
    <t>Per l’adempimento degli obblighi di adeguata verifica e conoscenza del Richiedente richiesti dalla normativa antiriciclaggio (D. Lgs. 231/07) vi chiediamo di fornirci le informazioni che seguono, ricordandovi che la Legge prevede sanzioni anche di natura penale nei casi in cui le informazioni richieste non vengano fornite o qualora fornite risultino false.</t>
  </si>
  <si>
    <t>Il pagamento delle rate inizia il 1° giorno del 2° mese successivo a quello in cui avviene l’erogazione della somma. Se l'erogazione avviene il 1° giorno del mese, il pagamento delle rate inizia il 1° giorno del mese successivo a quello di erogazione.  </t>
  </si>
  <si>
    <t>(Euro venticinquemilacinquecento/00)</t>
  </si>
  <si>
    <t>(Euro ventiseimila/00)</t>
  </si>
  <si>
    <t>(Euro ventiseimilacinquecento/00)</t>
  </si>
  <si>
    <t>(Euro ventisettemila/00)</t>
  </si>
  <si>
    <t>(Eruo ventisettemilacinquecento/00)</t>
  </si>
  <si>
    <t>(Euro ventottomila/00)</t>
  </si>
  <si>
    <t>(Euro ventottomilacinquecento/00)</t>
  </si>
  <si>
    <t>(Euro ventinovemila/00)</t>
  </si>
  <si>
    <t>(Euro trentamila/00)</t>
  </si>
  <si>
    <t>non ammesso</t>
  </si>
  <si>
    <t>E' possibile richiedere un importo  inferiore a quello determinato qui sopra in base al Decreto Liquidità selezionando qui</t>
  </si>
  <si>
    <t>(sette)</t>
  </si>
  <si>
    <t>(otto)</t>
  </si>
  <si>
    <t>(nove)</t>
  </si>
  <si>
    <t>(dieci)</t>
  </si>
  <si>
    <t>9. In caso di risposta affermativa al punto 8, dichiara che il I Titolare Effettivo è</t>
  </si>
  <si>
    <t>11. In caso di risposta affermativa al punto 10, dichiara che il II Titolare Effettivo è</t>
  </si>
  <si>
    <t>13. In caso di risposta affermativa al punto 12, dichiara che il III Titolare Effettivo è</t>
  </si>
  <si>
    <t xml:space="preserve">
MODULO DI RICHIESTA 
di Finanziamento a tasso fisso a Medio-Lungo Termine 
per un importo massimo di € 30.000 garantito dal Fondo di Garanzia per le PMI
 ai sensi dell’art. 13, comma 1, lett. m) del D.L. n. 23/2020, come convertito dalla L. n. 40/2020 (“Decreto Liquidità”)
- Clientela Business -
</t>
  </si>
  <si>
    <r>
      <t xml:space="preserve">• </t>
    </r>
    <r>
      <rPr>
        <b/>
        <sz val="8"/>
        <rFont val="Calibri"/>
        <family val="2"/>
        <scheme val="minor"/>
      </rPr>
      <t>Allegato 4-bis</t>
    </r>
    <r>
      <rPr>
        <sz val="8"/>
        <rFont val="Calibri"/>
        <family val="2"/>
        <scheme val="minor"/>
      </rPr>
      <t>: indica il modulo per la richiesta di garanzia su finanziamenti di importo fino a 30.000 euro ai sensi della lettera m), comma 1 dell’art. 13 del D.L. n. 23/2020, come convertito dalla L. n. 40/2020, denominato "Allegato 4-bis ex Legge di Conversione", compilato dalla Parte Finanziata e inviato alla Banca per richiedere l’agevolazione sotto forma di garanzia prevista dalle leggi 662/96 (art. 2, comma 100, lettera a) e 266/97 (art. 15), qualificabile come aiuto di Stato ai sensi dell’art. 87 del Trattato dell’Unione Europea e, allo scopo di fruire della medesima (nel presente documento definita come la "</t>
    </r>
    <r>
      <rPr>
        <b/>
        <sz val="8"/>
        <rFont val="Calibri"/>
        <family val="2"/>
        <scheme val="minor"/>
      </rPr>
      <t>Garanzia</t>
    </r>
    <r>
      <rPr>
        <sz val="8"/>
        <rFont val="Calibri"/>
        <family val="2"/>
        <scheme val="minor"/>
      </rPr>
      <t>").</t>
    </r>
  </si>
  <si>
    <r>
      <t xml:space="preserve">Fermo restando l’obbligo di effettuare il rimborso senza necessità di comunicazione da parte della Banca, la Parte Finanziata dovrà effettuare il pagamento delle rate alle scadenze previste contrattualmente mediante addebito sul conto corrente indicato dal Cliente presso CheBanca!, tramite </t>
    </r>
    <r>
      <rPr>
        <i/>
        <sz val="8"/>
        <rFont val="Calibri"/>
        <family val="2"/>
        <scheme val="minor"/>
      </rPr>
      <t>Sepa Direct Debit (addebito diretto)</t>
    </r>
    <r>
      <rPr>
        <sz val="8"/>
        <rFont val="Calibri"/>
        <family val="2"/>
        <scheme val="minor"/>
      </rPr>
      <t xml:space="preserve"> su un conto corrente indicato dal Cliente, ovvero secondo altra modalità prescelta dalle Parti e indicata in epigrafe. In caso di pagamenti non andati a buon fine, CheBanca! si riserva la facoltà di modificare la modalità di pagamento contrattualmente pattuita ad esempio inviando al Cliente appositi bollettini postali. Resta ferma la possibilità per il Cliente di richiedere successivamente alla Banca, che si riserva di accettare, di ripristinare la modalità di pagamento inizialmente pattuita. In caso di mancato allineamento del flusso di addebito in conto o di mancata ricezione del carnet di bollettini postali, il Cliente è tenuto ad adoperarsi, contattando la Banca, per poter rispettare il pagamento delle rate alle scadenze previste dal Piano di Ammortamento.</t>
    </r>
  </si>
  <si>
    <r>
      <t>Si conviene espressamente che costituirà condizione risolutiva del presente Contratto posta nell’esclusivo interesse della Banca, ai sensi dell’articolo 1353 del Codice Civile il verificarsi di alcuno dei seguenti eventi:
(a) la Garanzia venga revocata per qualsivoglia titolo o ragione, ivi incluse le ipotesi in cui il Prefetto competente rilasci il c.d. provvedimento antimafia interdittivo nei confronti della Parte Finanziata;
(b) la convocazione dei competenti organi deliberativi della Parte Finanziata in relazione alla presentazione di istanze finalizzate all’ammissione ad una "</t>
    </r>
    <r>
      <rPr>
        <b/>
        <sz val="8"/>
        <rFont val="Calibri"/>
        <family val="2"/>
        <scheme val="minor"/>
      </rPr>
      <t>Procedura Concorsuale"</t>
    </r>
    <r>
      <rPr>
        <sz val="8"/>
        <rFont val="Calibri"/>
        <family val="2"/>
        <scheme val="minor"/>
      </rPr>
      <t xml:space="preserve">, con tale termine intendendosi: (i) il fallimento e/o le altre procedure concorsuali, ivi inclusi il concordato preventivo, il concordato fallimentare, l’amministrazione straordinaria, l’amministrazione straordinaria delle grandi imprese in crisi, i piani ex articolo 67, terzo comma, lett. d), Legge Fallimentare, gli accordi di ristrutturazione ex articolo 182 bis Legge Fallimentare, e (ii) le procedure concorsuali previste da normative estere aventi analoghe finalità e/o effetti;
(c) sia convocata un’assemblea degli azionisti, di dirigenti o di altri organi della Parte Finanziata avente ad oggetto la liquidazione della Parte Finanziata, la sottoposizione della medesima a una qualsiasi Procedura Concorsuale, lo scioglimento della Parte Finanziata;
(d) la presentazione, da parte di qualsiasi soggetto, di istanza di ammissione ad una qualunque Procedura Concorsuale, salvo che detta istanza sia rinunciata o rigettata entro 20 (venti) giorni lavorativi;
(e) la nomina, ovvero la richiesta di nomina, effettuata da parte degli azionisti, dirigenti o di organi societari della Parte Finanziata, di un liquidatore, curatore, custode giudiziario, amministratore giudiziario o figure similari con riferimento ai beni della Parte Finanziata; 
(f) la Parte Finanziata non invii alla Banca gli originali del presente Contratto e dell’Allegato 4-bis sottoscritti dalla Parte Finanziata medesima entro 1 (uno)  giorno dall'eventuale accettazione della Banca, ovvero il contenuto dei predetti originali sia difforme da quanto trasmesso alla Banca a mezzo PEC da parte della Parte Finanziata; o
(g) la Parte Finanziata effettui cessioni di beni ai propri creditori ai sensi degli articoli 1977 e seguenti del Codice Civile o di equivalenti disposizioni di legge.
</t>
    </r>
  </si>
  <si>
    <t>di volersi avvalere della agevolazione sotto forma di garanzia prevista dalle leggi 662/96 (art. 2, comma 100, lettera a) e 266/97 (art. 15), qualificabile come aiuto di Stato ai sensi dell’art. 87 del Trattato dell’Unione Europea e, allo scopo di fruire della medesima, dichiara di aver trasmesso alla Banca il c.d. "Allegato 4-bis ex Legge di Conversione" per la richiesta di garanzia su finanziamenti di importo fino a 30.000 euro ai sensi della lettera m), comma 1 dell’art. 13 del Decreto Liquidità;</t>
  </si>
  <si>
    <t>la destinazione del finanziamento deve essere specificata anche al punto 14 dell'Allegato 4-bis</t>
  </si>
  <si>
    <t>Attenzione: importo non consentito. L'importo del finanziamento deve essere inferiore a € 30.000</t>
  </si>
  <si>
    <t>(Euro ventinovemilacinquecento/00)</t>
  </si>
  <si>
    <t>Attenzione: importo non consentito. Compilare / verificare Ricavi e Spesa salariale</t>
  </si>
  <si>
    <t>ATTENZIONE: DATI INCOMPLETI</t>
  </si>
  <si>
    <t xml:space="preserve">Il Cliente prende atto che il valore del Tasso Annuo Effettivo Globale (T.A.E.G.) è pari a </t>
  </si>
  <si>
    <t>data compilazione</t>
  </si>
  <si>
    <t>data fine validità tool</t>
  </si>
  <si>
    <t>di pratiche da perfezionarsi entro</t>
  </si>
  <si>
    <t>e da erogarsi a partire dal</t>
  </si>
  <si>
    <t>ed entro il</t>
  </si>
  <si>
    <t>Istruzioni per la compilazione e la stampa</t>
  </si>
  <si>
    <t>ATTENZIONE: inserire la data in cui si procede all'invio via PEC al Cliente</t>
  </si>
  <si>
    <t>edizione</t>
  </si>
  <si>
    <t>data finale erogazione</t>
  </si>
  <si>
    <t>data massima perfezionamento</t>
  </si>
  <si>
    <t>E' presente una versione più recente. Puoi usare questa versione se sei certo/a trattarsi…</t>
  </si>
  <si>
    <t>,</t>
  </si>
  <si>
    <t>ed. 10/2020</t>
  </si>
  <si>
    <t>data iniziale erogazione</t>
  </si>
  <si>
    <r>
      <rPr>
        <b/>
        <sz val="8"/>
        <color rgb="FFFF0000"/>
        <rFont val="Calibri"/>
        <family val="2"/>
        <scheme val="minor"/>
      </rPr>
      <t>ATTENZIONE:</t>
    </r>
    <r>
      <rPr>
        <sz val="8"/>
        <color rgb="FFFF0000"/>
        <rFont val="Calibri"/>
        <family val="2"/>
        <scheme val="minor"/>
      </rPr>
      <t xml:space="preserve">
</t>
    </r>
    <r>
      <rPr>
        <sz val="8"/>
        <rFont val="Calibri"/>
        <family val="2"/>
        <scheme val="minor"/>
      </rPr>
      <t xml:space="preserve">● </t>
    </r>
    <r>
      <rPr>
        <b/>
        <u/>
        <sz val="8"/>
        <rFont val="Calibri"/>
        <family val="2"/>
        <scheme val="minor"/>
      </rPr>
      <t>compilare digitalmente</t>
    </r>
    <r>
      <rPr>
        <sz val="8"/>
        <rFont val="Calibri"/>
        <family val="2"/>
        <scheme val="minor"/>
      </rPr>
      <t xml:space="preserve"> in Excel tutti i campi in rosa (non utilizzare Open Office)
● solo dopo aver completato la compilazione (</t>
    </r>
    <r>
      <rPr>
        <u/>
        <sz val="8"/>
        <rFont val="Calibri"/>
        <family val="2"/>
        <scheme val="minor"/>
      </rPr>
      <t>verificare che l'Alert in alto sia spento</t>
    </r>
    <r>
      <rPr>
        <sz val="8"/>
        <rFont val="Calibri"/>
        <family val="2"/>
        <scheme val="minor"/>
      </rPr>
      <t xml:space="preserve">):
-&gt; </t>
    </r>
    <r>
      <rPr>
        <b/>
        <u/>
        <sz val="8"/>
        <rFont val="Calibri"/>
        <family val="2"/>
        <scheme val="minor"/>
      </rPr>
      <t xml:space="preserve">stampare SENZA TRASFORMARE IN PDF </t>
    </r>
    <r>
      <rPr>
        <sz val="8"/>
        <rFont val="Calibri"/>
        <family val="2"/>
        <scheme val="minor"/>
      </rPr>
      <t>i fogli "</t>
    </r>
    <r>
      <rPr>
        <b/>
        <sz val="8"/>
        <rFont val="Calibri"/>
        <family val="2"/>
        <scheme val="minor"/>
      </rPr>
      <t>Proposta contratto</t>
    </r>
    <r>
      <rPr>
        <sz val="8"/>
        <rFont val="Calibri"/>
        <family val="2"/>
        <scheme val="minor"/>
      </rPr>
      <t>" e "</t>
    </r>
    <r>
      <rPr>
        <b/>
        <sz val="8"/>
        <rFont val="Calibri"/>
        <family val="2"/>
        <scheme val="minor"/>
      </rPr>
      <t>Richiesta Finanziamento</t>
    </r>
    <r>
      <rPr>
        <sz val="8"/>
        <rFont val="Calibri"/>
        <family val="2"/>
        <scheme val="minor"/>
      </rPr>
      <t>" (</t>
    </r>
    <r>
      <rPr>
        <b/>
        <sz val="8"/>
        <rFont val="Calibri"/>
        <family val="2"/>
        <scheme val="minor"/>
      </rPr>
      <t>percorso -&gt; File -&gt; Stampa -&gt; Stampa</t>
    </r>
    <r>
      <rPr>
        <sz val="8"/>
        <rFont val="Calibri"/>
        <family val="2"/>
        <scheme val="minor"/>
      </rPr>
      <t xml:space="preserve">) e poi effettuare le scansioni, oppure
-&gt; </t>
    </r>
    <r>
      <rPr>
        <b/>
        <u/>
        <sz val="8"/>
        <rFont val="Calibri"/>
        <family val="2"/>
        <scheme val="minor"/>
      </rPr>
      <t>salvare in PDF</t>
    </r>
    <r>
      <rPr>
        <sz val="8"/>
        <rFont val="Calibri"/>
        <family val="2"/>
        <scheme val="minor"/>
      </rPr>
      <t xml:space="preserve"> verificandone preventivamente il layout
● qualora la </t>
    </r>
    <r>
      <rPr>
        <b/>
        <u/>
        <sz val="8"/>
        <rFont val="Calibri"/>
        <family val="2"/>
        <scheme val="minor"/>
      </rPr>
      <t>visualizzazione in formato PDF</t>
    </r>
    <r>
      <rPr>
        <sz val="8"/>
        <rFont val="Calibri"/>
        <family val="2"/>
        <scheme val="minor"/>
      </rPr>
      <t xml:space="preserve"> non fosse corretta, scegliere </t>
    </r>
    <r>
      <rPr>
        <i/>
        <sz val="8"/>
        <rFont val="Calibri"/>
        <family val="2"/>
        <scheme val="minor"/>
      </rPr>
      <t>Visualizza -&gt; Anteprima Interruzioni di Pagina</t>
    </r>
    <r>
      <rPr>
        <sz val="8"/>
        <rFont val="Calibri"/>
        <family val="2"/>
        <scheme val="minor"/>
      </rPr>
      <t xml:space="preserve">, e trascinare le righe continue sulle tratteggiate, avendo cura di non escludere parti di testo dalla stampa
</t>
    </r>
  </si>
  <si>
    <t>Il Cliente dichiara di accettare specificamente i seguenti articoli del "Contratto di Finanziamento a medio-lungo termine assistito da garanzia del Fondo di Garanzia per le PMI: Condizioni generali" (ed. 10/2020):  il Cliente  dichiara di approvare specificamente, anche ai sensi e per gli effetti dell’articolo 1341, comma secondo, del Codice Civile e dell’articolo 117 del Testo Unico Bancario, le seguenti clausole che regolano i finanziamenti a medio-lungo termine concessi da CheBanca!: art. 4 (Erogazione dell'Importo Finanziato e condizioni sospensive) – art. 6 (Interessi corrispettivi e di mora) – art. 7 (Dichiarazioni) - art. 8 (Impegni della Parte Finanziata) – art. 9 (Decadenza dal beneficio del termine) – art. 10 (Recesso) – art. 11 (Clausola risolutiva espressa) – art. 12 (Condizioni risolutive) – art. 13 (Effetti della decadenza dal beneficio del termine, del recesso e della risoluzione) – art. 14 (Garanzie) – art. 15 (Modifica unilaterale delle condizioni contrattuali) – art. 16 (Rinuncia alla sussidiarietà e divisibilità di cui agli articoli 189, comma secondo, e 190 del Codice Civile - Rappresentanza) – art. 17 (Veridicità e correttezza dei dati forniti) – art. 19 (Facoltà di estinzione anticipata) – art. 20 (Revisione degli affidamenti) – art. 21 (Spese ed oneri) – art. 23 (Efficacia probatoria delle scritture contabili della Banca) – art. 24 (Comunicazioni a banche dati) – art. 25 (Elezione di domicilio, legge regolatrice e foro competente) – art. 26 (Cessione del rapporto) – art. 27 (Comunicazioni) – art. 28 (Reclami e tentativo di conciliazione).</t>
  </si>
  <si>
    <t>Il Cliente dichiara di aver ricevuto copia del Documento di Sintesi, contenente le condizioni economiche, e delle Condizioni Generali del "Contratto di Finanziamento a medio-lungo termine garantito da Fondo di Garanzia per le PMI" (ed. 10/2020).</t>
  </si>
  <si>
    <t xml:space="preserve">ACCETTAZIONE DA PARTE DI CHEBANCA! S.P.A.
Gentile Cliente, 
con la sottoscrizione del presente Contratto CheBanca! accetta la sua richiesta di apertura del “Contratto di Finanziamento a Medio-Lungo Termine assistito da garanzia del Fondo di Garanzia per le PMI – Condizioni Generali" (ed. 10/2020) alle condizioni economiche riportate nel Documento di Sintesi.
</t>
  </si>
  <si>
    <t>• Banca: CheBanca! S.p.A. - Sede Legale: Viale Luigi Bodio 37 - Palazzo 4, 20158 Milano - Capitale Sociale € 506.250.000,00 i.v. - Partita IVA n° 10536040966 - Codice Fiscale e Iscrizione al Registro delle Imprese di Milano n° 10359360152 - Codice ABI 03058.5 - Banca iscritta all’Albo delle Banche e appartenente al Gruppo Bancario Mediobanca iscritto all’Albo dei Gruppi Bancari - Banca iscritta al Registro Unico degli Intermediari Assicurativi e Riassicurativi - Socio unico, direzione e coordinamento: Mediobanca S.p.A. - Aderente al Fondo Interbancario di Tutela dei Depositi e al Fondo Nazionale di Garanzia. CheBanca!® è un marchio registrato di CheBanca! S.p.A.</t>
  </si>
  <si>
    <t>Successivamente, in caso di risposta insoddisfacente o fornita oltre il termine di 60 giorni, all'Arbitro Bancario Finanziario (ABF), utilizzando la modulistica disponibile su www.arbitrobancariofinanziario.it o presso le filiali di Banca d'Italia.</t>
  </si>
  <si>
    <t>Da riportare nella Domanda di finanziamento</t>
  </si>
  <si>
    <t xml:space="preserve">Ricavi </t>
  </si>
  <si>
    <t xml:space="preserve">Spesa salariale annua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</si>
</sst>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8" formatCode="&quot;€&quot;\ #,##0.00;[Red]\-&quot;€&quot;\ #,##0.00"/>
    <numFmt numFmtId="44" formatCode="_-&quot;€&quot;\ * #,##0.00_-;\-&quot;€&quot;\ * #,##0.00_-;_-&quot;€&quot;\ * &quot;-&quot;??_-;_-@_-"/>
    <numFmt numFmtId="164" formatCode="0.0000%"/>
    <numFmt numFmtId="165" formatCode="&quot;€&quot;\ #,##0.00"/>
    <numFmt numFmtId="166" formatCode="&quot;€&quot;\ #,##0"/>
    <numFmt numFmtId="167" formatCode="0.000%"/>
    <numFmt numFmtId="168" formatCode="0.00000%"/>
  </numFmts>
  <fonts count="46" x14ac:knownFonts="1">
    <font>
      <sz val="10"/>
      <name val="Arial"/>
    </font>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name val="Arial"/>
      <family val="2"/>
    </font>
    <font>
      <sz val="10"/>
      <name val="Arial"/>
      <family val="2"/>
    </font>
    <font>
      <sz val="8"/>
      <name val="Calibri"/>
      <family val="2"/>
      <scheme val="minor"/>
    </font>
    <font>
      <b/>
      <sz val="8"/>
      <name val="Calibri"/>
      <family val="2"/>
      <scheme val="minor"/>
    </font>
    <font>
      <b/>
      <sz val="11"/>
      <color theme="1"/>
      <name val="Calibri"/>
      <family val="2"/>
      <scheme val="minor"/>
    </font>
    <font>
      <i/>
      <sz val="8"/>
      <name val="Calibri"/>
      <family val="2"/>
      <scheme val="minor"/>
    </font>
    <font>
      <u/>
      <sz val="10"/>
      <color theme="10"/>
      <name val="Arial"/>
      <family val="2"/>
    </font>
    <font>
      <u/>
      <sz val="8"/>
      <color theme="10"/>
      <name val="Calibri"/>
      <family val="2"/>
      <scheme val="minor"/>
    </font>
    <font>
      <b/>
      <sz val="8"/>
      <color theme="4"/>
      <name val="Calibri"/>
      <family val="2"/>
      <scheme val="minor"/>
    </font>
    <font>
      <sz val="8"/>
      <color rgb="FF000000"/>
      <name val="Calibri"/>
      <family val="2"/>
      <scheme val="minor"/>
    </font>
    <font>
      <b/>
      <sz val="8"/>
      <color rgb="FF000000"/>
      <name val="Calibri"/>
      <family val="2"/>
      <scheme val="minor"/>
    </font>
    <font>
      <sz val="8"/>
      <color rgb="FF231F20"/>
      <name val="Calibri"/>
      <family val="2"/>
      <scheme val="minor"/>
    </font>
    <font>
      <b/>
      <i/>
      <sz val="8"/>
      <name val="Calibri"/>
      <family val="2"/>
      <scheme val="minor"/>
    </font>
    <font>
      <b/>
      <i/>
      <sz val="8"/>
      <color rgb="FF000000"/>
      <name val="Calibri"/>
      <family val="2"/>
      <scheme val="minor"/>
    </font>
    <font>
      <b/>
      <u/>
      <sz val="8"/>
      <name val="Calibri"/>
      <family val="2"/>
      <scheme val="minor"/>
    </font>
    <font>
      <b/>
      <sz val="8"/>
      <color rgb="FFFF0000"/>
      <name val="Calibri"/>
      <family val="2"/>
      <scheme val="minor"/>
    </font>
    <font>
      <b/>
      <sz val="10"/>
      <color rgb="FFFF0000"/>
      <name val="Arial"/>
      <family val="2"/>
    </font>
    <font>
      <u/>
      <sz val="8"/>
      <name val="Calibri"/>
      <family val="2"/>
      <scheme val="minor"/>
    </font>
    <font>
      <sz val="8"/>
      <name val="Calibri"/>
      <family val="2"/>
    </font>
    <font>
      <sz val="8"/>
      <color rgb="FFFF0000"/>
      <name val="Calibri"/>
      <family val="2"/>
      <scheme val="minor"/>
    </font>
    <font>
      <sz val="10"/>
      <color rgb="FFFF0000"/>
      <name val="Arial"/>
      <family val="2"/>
    </font>
    <font>
      <i/>
      <sz val="8"/>
      <color theme="3" tint="0.39997558519241921"/>
      <name val="Calibri"/>
      <family val="2"/>
      <scheme val="minor"/>
    </font>
    <font>
      <i/>
      <sz val="10"/>
      <color theme="3" tint="0.39997558519241921"/>
      <name val="Arial"/>
      <family val="2"/>
    </font>
    <font>
      <b/>
      <sz val="6"/>
      <name val="Calibri"/>
      <family val="2"/>
      <scheme val="minor"/>
    </font>
    <font>
      <sz val="6"/>
      <name val="Calibri"/>
      <family val="2"/>
      <scheme val="minor"/>
    </font>
    <font>
      <sz val="6"/>
      <name val="Arial"/>
      <family val="2"/>
    </font>
    <font>
      <sz val="8"/>
      <color theme="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FFCC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D500"/>
        <bgColor indexed="64"/>
      </patternFill>
    </fill>
    <fill>
      <patternFill patternType="solid">
        <fgColor rgb="FFFFFFCC"/>
        <bgColor indexed="64"/>
      </patternFill>
    </fill>
    <fill>
      <patternFill patternType="solid">
        <fgColor rgb="FFFFFF00"/>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indexed="64"/>
      </top>
      <bottom style="medium">
        <color indexed="64"/>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right style="medium">
        <color auto="1"/>
      </right>
      <top style="thin">
        <color auto="1"/>
      </top>
      <bottom/>
      <diagonal/>
    </border>
    <border>
      <left/>
      <right style="thin">
        <color auto="1"/>
      </right>
      <top style="thin">
        <color auto="1"/>
      </top>
      <bottom style="medium">
        <color auto="1"/>
      </bottom>
      <diagonal/>
    </border>
    <border>
      <left style="medium">
        <color auto="1"/>
      </left>
      <right/>
      <top style="thin">
        <color auto="1"/>
      </top>
      <bottom/>
      <diagonal/>
    </border>
    <border>
      <left/>
      <right style="medium">
        <color auto="1"/>
      </right>
      <top/>
      <bottom style="medium">
        <color auto="1"/>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style="thin">
        <color auto="1"/>
      </right>
      <top style="thin">
        <color auto="1"/>
      </top>
      <bottom/>
      <diagonal/>
    </border>
    <border>
      <left style="medium">
        <color auto="1"/>
      </left>
      <right/>
      <top/>
      <bottom style="thin">
        <color auto="1"/>
      </bottom>
      <diagonal/>
    </border>
    <border>
      <left/>
      <right style="thin">
        <color auto="1"/>
      </right>
      <top/>
      <bottom style="thin">
        <color auto="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style="thin">
        <color auto="1"/>
      </left>
      <right style="thin">
        <color auto="1"/>
      </right>
      <top style="thin">
        <color auto="1"/>
      </top>
      <bottom/>
      <diagonal/>
    </border>
    <border>
      <left style="medium">
        <color auto="1"/>
      </left>
      <right/>
      <top/>
      <bottom style="medium">
        <color auto="1"/>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right/>
      <top style="medium">
        <color theme="1"/>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0" borderId="2" applyNumberFormat="0" applyFill="0" applyAlignment="0" applyProtection="0"/>
    <xf numFmtId="0" fontId="6" fillId="17" borderId="3" applyNumberFormat="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44" fontId="1" fillId="0" borderId="0" applyFont="0" applyFill="0" applyBorder="0" applyAlignment="0" applyProtection="0"/>
    <xf numFmtId="0" fontId="7" fillId="7" borderId="1" applyNumberFormat="0" applyAlignment="0" applyProtection="0"/>
    <xf numFmtId="0" fontId="8" fillId="22" borderId="0" applyNumberFormat="0" applyBorder="0" applyAlignment="0" applyProtection="0"/>
    <xf numFmtId="0" fontId="1" fillId="23" borderId="4" applyNumberFormat="0" applyFont="0" applyAlignment="0" applyProtection="0"/>
    <xf numFmtId="0" fontId="9" fillId="16" borderId="5"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 borderId="0" applyNumberFormat="0" applyBorder="0" applyAlignment="0" applyProtection="0"/>
    <xf numFmtId="0" fontId="18" fillId="4" borderId="0" applyNumberFormat="0" applyBorder="0" applyAlignment="0" applyProtection="0"/>
    <xf numFmtId="0" fontId="25" fillId="0" borderId="0" applyNumberFormat="0" applyFill="0" applyBorder="0" applyAlignment="0" applyProtection="0"/>
  </cellStyleXfs>
  <cellXfs count="871">
    <xf numFmtId="0" fontId="0" fillId="0" borderId="0" xfId="0"/>
    <xf numFmtId="0" fontId="20" fillId="24" borderId="0" xfId="0" applyFont="1" applyFill="1"/>
    <xf numFmtId="0" fontId="20" fillId="0" borderId="0" xfId="0" applyFont="1"/>
    <xf numFmtId="0" fontId="20" fillId="24" borderId="0" xfId="0" applyFont="1" applyFill="1" applyBorder="1"/>
    <xf numFmtId="0" fontId="20" fillId="25" borderId="10" xfId="0" applyFont="1" applyFill="1" applyBorder="1" applyAlignment="1">
      <alignment horizontal="right"/>
    </xf>
    <xf numFmtId="0" fontId="20" fillId="25" borderId="10" xfId="0" applyFont="1" applyFill="1" applyBorder="1"/>
    <xf numFmtId="165" fontId="20" fillId="25" borderId="10" xfId="0" applyNumberFormat="1" applyFont="1" applyFill="1" applyBorder="1"/>
    <xf numFmtId="10" fontId="20" fillId="25" borderId="10" xfId="0" applyNumberFormat="1" applyFont="1" applyFill="1" applyBorder="1"/>
    <xf numFmtId="2" fontId="20" fillId="24" borderId="0" xfId="0" applyNumberFormat="1" applyFont="1" applyFill="1"/>
    <xf numFmtId="1" fontId="20" fillId="24" borderId="0" xfId="0" applyNumberFormat="1" applyFont="1" applyFill="1"/>
    <xf numFmtId="14" fontId="20" fillId="24" borderId="0" xfId="0" applyNumberFormat="1" applyFont="1" applyFill="1"/>
    <xf numFmtId="0" fontId="20" fillId="25" borderId="0" xfId="0" applyFont="1" applyFill="1"/>
    <xf numFmtId="2" fontId="20" fillId="25" borderId="0" xfId="0" applyNumberFormat="1" applyFont="1" applyFill="1"/>
    <xf numFmtId="164" fontId="20" fillId="24" borderId="0" xfId="0" applyNumberFormat="1" applyFont="1" applyFill="1"/>
    <xf numFmtId="10" fontId="20" fillId="24" borderId="0" xfId="0" applyNumberFormat="1" applyFont="1" applyFill="1"/>
    <xf numFmtId="9" fontId="20" fillId="24" borderId="0" xfId="0" applyNumberFormat="1" applyFont="1" applyFill="1"/>
    <xf numFmtId="165" fontId="20" fillId="24" borderId="0" xfId="0" applyNumberFormat="1" applyFont="1" applyFill="1"/>
    <xf numFmtId="8" fontId="20" fillId="24" borderId="0" xfId="0" applyNumberFormat="1" applyFont="1" applyFill="1"/>
    <xf numFmtId="0" fontId="20" fillId="24" borderId="0" xfId="0" applyFont="1" applyFill="1" applyAlignment="1">
      <alignment horizontal="right"/>
    </xf>
    <xf numFmtId="1" fontId="20" fillId="24" borderId="0" xfId="0" applyNumberFormat="1" applyFont="1" applyFill="1" applyBorder="1"/>
    <xf numFmtId="0" fontId="20" fillId="24" borderId="12" xfId="0" applyFont="1" applyFill="1" applyBorder="1" applyAlignment="1">
      <alignment horizontal="center" vertical="center"/>
    </xf>
    <xf numFmtId="4" fontId="20" fillId="24" borderId="12" xfId="0" applyNumberFormat="1" applyFont="1" applyFill="1" applyBorder="1" applyAlignment="1">
      <alignment horizontal="center" vertical="center"/>
    </xf>
    <xf numFmtId="4" fontId="20" fillId="25" borderId="12" xfId="0" applyNumberFormat="1" applyFont="1" applyFill="1" applyBorder="1" applyAlignment="1">
      <alignment horizontal="center" vertical="center"/>
    </xf>
    <xf numFmtId="4" fontId="20" fillId="24" borderId="13" xfId="0" applyNumberFormat="1" applyFont="1" applyFill="1" applyBorder="1" applyAlignment="1">
      <alignment horizontal="center" vertical="center"/>
    </xf>
    <xf numFmtId="4" fontId="20" fillId="24" borderId="0" xfId="0" applyNumberFormat="1" applyFont="1" applyFill="1" applyBorder="1" applyAlignment="1">
      <alignment horizontal="center" vertical="center"/>
    </xf>
    <xf numFmtId="0" fontId="20" fillId="24" borderId="14" xfId="0" applyFont="1" applyFill="1" applyBorder="1" applyAlignment="1">
      <alignment horizontal="center" vertical="center"/>
    </xf>
    <xf numFmtId="4" fontId="20" fillId="24" borderId="15" xfId="0" applyNumberFormat="1" applyFont="1" applyFill="1" applyBorder="1" applyAlignment="1">
      <alignment horizontal="center" vertical="center"/>
    </xf>
    <xf numFmtId="4" fontId="20" fillId="25" borderId="15" xfId="0" applyNumberFormat="1" applyFont="1" applyFill="1" applyBorder="1" applyAlignment="1">
      <alignment horizontal="center" vertical="center"/>
    </xf>
    <xf numFmtId="4" fontId="20" fillId="24" borderId="16" xfId="0" applyNumberFormat="1" applyFont="1" applyFill="1" applyBorder="1" applyAlignment="1">
      <alignment horizontal="center" vertical="center"/>
    </xf>
    <xf numFmtId="0" fontId="20" fillId="24" borderId="17" xfId="0" applyFont="1" applyFill="1" applyBorder="1" applyAlignment="1">
      <alignment horizontal="center" vertical="center"/>
    </xf>
    <xf numFmtId="4" fontId="20" fillId="24" borderId="18" xfId="0" applyNumberFormat="1" applyFont="1" applyFill="1" applyBorder="1" applyAlignment="1">
      <alignment horizontal="center" vertical="center"/>
    </xf>
    <xf numFmtId="4" fontId="20" fillId="25" borderId="18" xfId="0" applyNumberFormat="1" applyFont="1" applyFill="1" applyBorder="1" applyAlignment="1">
      <alignment horizontal="center" vertical="center"/>
    </xf>
    <xf numFmtId="4" fontId="20" fillId="24" borderId="19" xfId="0" applyNumberFormat="1" applyFont="1" applyFill="1" applyBorder="1" applyAlignment="1">
      <alignment horizontal="center" vertical="center"/>
    </xf>
    <xf numFmtId="0" fontId="20" fillId="24" borderId="0" xfId="0" applyNumberFormat="1" applyFont="1" applyFill="1" applyBorder="1"/>
    <xf numFmtId="14" fontId="20" fillId="24" borderId="20" xfId="0" applyNumberFormat="1" applyFont="1" applyFill="1" applyBorder="1"/>
    <xf numFmtId="14" fontId="20" fillId="24" borderId="21" xfId="0" applyNumberFormat="1" applyFont="1" applyFill="1" applyBorder="1" applyAlignment="1">
      <alignment horizontal="center" vertical="top"/>
    </xf>
    <xf numFmtId="0" fontId="20" fillId="24" borderId="15" xfId="0" applyFont="1" applyFill="1" applyBorder="1" applyAlignment="1">
      <alignment horizontal="center" vertical="center"/>
    </xf>
    <xf numFmtId="14" fontId="20" fillId="24" borderId="11" xfId="0" applyNumberFormat="1" applyFont="1" applyFill="1" applyBorder="1" applyAlignment="1">
      <alignment horizontal="center" vertical="top"/>
    </xf>
    <xf numFmtId="0" fontId="20" fillId="24" borderId="18" xfId="0" applyFont="1" applyFill="1" applyBorder="1" applyAlignment="1">
      <alignment horizontal="center" vertical="center"/>
    </xf>
    <xf numFmtId="0" fontId="20" fillId="24" borderId="0" xfId="0" applyFont="1" applyFill="1" applyAlignment="1">
      <alignment horizontal="center" vertical="center"/>
    </xf>
    <xf numFmtId="4" fontId="20" fillId="24" borderId="0" xfId="0" applyNumberFormat="1" applyFont="1" applyFill="1" applyAlignment="1">
      <alignment horizontal="center" vertical="center"/>
    </xf>
    <xf numFmtId="4" fontId="20" fillId="25" borderId="0" xfId="0" applyNumberFormat="1" applyFont="1" applyFill="1" applyAlignment="1">
      <alignment horizontal="center" vertical="center"/>
    </xf>
    <xf numFmtId="4" fontId="20" fillId="24" borderId="0" xfId="0" applyNumberFormat="1" applyFont="1" applyFill="1"/>
    <xf numFmtId="4" fontId="20" fillId="25" borderId="0" xfId="0" applyNumberFormat="1" applyFont="1" applyFill="1"/>
    <xf numFmtId="2" fontId="20" fillId="0" borderId="0" xfId="0" applyNumberFormat="1" applyFont="1"/>
    <xf numFmtId="0" fontId="20" fillId="25" borderId="21" xfId="0" applyFont="1" applyFill="1" applyBorder="1"/>
    <xf numFmtId="0" fontId="20" fillId="25" borderId="11" xfId="0" applyFont="1" applyFill="1" applyBorder="1"/>
    <xf numFmtId="0" fontId="20" fillId="25" borderId="22" xfId="0" applyFont="1" applyFill="1" applyBorder="1"/>
    <xf numFmtId="14" fontId="20" fillId="25" borderId="23" xfId="0" applyNumberFormat="1" applyFont="1" applyFill="1" applyBorder="1"/>
    <xf numFmtId="10" fontId="20" fillId="25" borderId="24" xfId="0" applyNumberFormat="1" applyFont="1" applyFill="1" applyBorder="1"/>
    <xf numFmtId="14" fontId="20" fillId="24" borderId="0" xfId="0" applyNumberFormat="1" applyFont="1" applyFill="1" applyBorder="1"/>
    <xf numFmtId="0" fontId="20" fillId="24" borderId="25" xfId="0" applyFont="1" applyFill="1" applyBorder="1"/>
    <xf numFmtId="14" fontId="20" fillId="24" borderId="26" xfId="0" applyNumberFormat="1" applyFont="1" applyFill="1" applyBorder="1" applyAlignment="1">
      <alignment horizontal="center" vertical="top"/>
    </xf>
    <xf numFmtId="14" fontId="20" fillId="24" borderId="27" xfId="0" applyNumberFormat="1" applyFont="1" applyFill="1" applyBorder="1" applyAlignment="1">
      <alignment horizontal="center" vertical="top"/>
    </xf>
    <xf numFmtId="0" fontId="20" fillId="25" borderId="0" xfId="0" applyFont="1" applyFill="1" applyBorder="1"/>
    <xf numFmtId="0" fontId="19" fillId="25" borderId="0" xfId="0" applyFont="1" applyFill="1" applyBorder="1"/>
    <xf numFmtId="165" fontId="20" fillId="25" borderId="0" xfId="0" applyNumberFormat="1" applyFont="1" applyFill="1" applyBorder="1"/>
    <xf numFmtId="8" fontId="20" fillId="25" borderId="0" xfId="0" applyNumberFormat="1" applyFont="1" applyFill="1" applyBorder="1"/>
    <xf numFmtId="4" fontId="20" fillId="24" borderId="28" xfId="0" applyNumberFormat="1" applyFont="1" applyFill="1" applyBorder="1" applyAlignment="1">
      <alignment horizontal="center" vertical="center"/>
    </xf>
    <xf numFmtId="0" fontId="20" fillId="25" borderId="0" xfId="0" applyFont="1" applyFill="1" applyBorder="1" applyAlignment="1">
      <alignment horizontal="right"/>
    </xf>
    <xf numFmtId="9" fontId="20" fillId="25" borderId="0" xfId="0" applyNumberFormat="1" applyFont="1" applyFill="1" applyBorder="1"/>
    <xf numFmtId="0" fontId="19" fillId="26" borderId="29" xfId="0" applyFont="1" applyFill="1" applyBorder="1" applyAlignment="1">
      <alignment horizontal="right"/>
    </xf>
    <xf numFmtId="14" fontId="19" fillId="26" borderId="30" xfId="0" applyNumberFormat="1" applyFont="1" applyFill="1" applyBorder="1" applyAlignment="1">
      <alignment horizontal="left"/>
    </xf>
    <xf numFmtId="0" fontId="19" fillId="26" borderId="29" xfId="0" applyFont="1" applyFill="1" applyBorder="1" applyAlignment="1">
      <alignment horizontal="left"/>
    </xf>
    <xf numFmtId="10" fontId="19" fillId="26" borderId="30" xfId="0" applyNumberFormat="1" applyFont="1" applyFill="1" applyBorder="1" applyAlignment="1">
      <alignment horizontal="right"/>
    </xf>
    <xf numFmtId="4" fontId="20" fillId="25" borderId="0" xfId="0" applyNumberFormat="1" applyFont="1" applyFill="1" applyBorder="1"/>
    <xf numFmtId="0" fontId="20" fillId="24" borderId="31" xfId="0" applyFont="1" applyFill="1" applyBorder="1" applyAlignment="1">
      <alignment horizontal="center" vertical="center"/>
    </xf>
    <xf numFmtId="4" fontId="20" fillId="24" borderId="31" xfId="0" applyNumberFormat="1" applyFont="1" applyFill="1" applyBorder="1" applyAlignment="1">
      <alignment horizontal="center" vertical="center"/>
    </xf>
    <xf numFmtId="4" fontId="20" fillId="25" borderId="31" xfId="0" applyNumberFormat="1" applyFont="1" applyFill="1" applyBorder="1" applyAlignment="1">
      <alignment horizontal="center" vertical="center"/>
    </xf>
    <xf numFmtId="4" fontId="20" fillId="24" borderId="32" xfId="0" applyNumberFormat="1" applyFont="1" applyFill="1" applyBorder="1" applyAlignment="1">
      <alignment horizontal="center" vertical="center"/>
    </xf>
    <xf numFmtId="165" fontId="20" fillId="24" borderId="0" xfId="0" applyNumberFormat="1" applyFont="1" applyFill="1" applyAlignment="1">
      <alignment horizontal="center" vertical="center"/>
    </xf>
    <xf numFmtId="0" fontId="21" fillId="25" borderId="0" xfId="0" applyFont="1" applyFill="1" applyAlignment="1">
      <alignment horizontal="center"/>
    </xf>
    <xf numFmtId="0" fontId="21" fillId="25" borderId="0" xfId="0" applyFont="1" applyFill="1"/>
    <xf numFmtId="0" fontId="21" fillId="25" borderId="37" xfId="0" applyFont="1" applyFill="1" applyBorder="1"/>
    <xf numFmtId="49" fontId="21" fillId="25" borderId="37" xfId="0" applyNumberFormat="1" applyFont="1" applyFill="1" applyBorder="1" applyAlignment="1">
      <alignment horizontal="right" vertical="top"/>
    </xf>
    <xf numFmtId="166" fontId="21" fillId="25" borderId="0" xfId="0" applyNumberFormat="1" applyFont="1" applyFill="1"/>
    <xf numFmtId="0" fontId="21" fillId="25" borderId="0" xfId="0" applyFont="1" applyFill="1" applyBorder="1" applyAlignment="1">
      <alignment horizontal="center"/>
    </xf>
    <xf numFmtId="0" fontId="21" fillId="25" borderId="10" xfId="0" applyFont="1" applyFill="1" applyBorder="1" applyAlignment="1">
      <alignment horizontal="center"/>
    </xf>
    <xf numFmtId="0" fontId="21" fillId="25" borderId="11" xfId="0" applyFont="1" applyFill="1" applyBorder="1"/>
    <xf numFmtId="0" fontId="21" fillId="25" borderId="0" xfId="0" applyFont="1" applyFill="1" applyBorder="1"/>
    <xf numFmtId="10" fontId="0" fillId="0" borderId="0" xfId="0" applyNumberFormat="1"/>
    <xf numFmtId="3" fontId="0" fillId="0" borderId="20" xfId="0" applyNumberFormat="1" applyBorder="1" applyAlignment="1">
      <alignment horizontal="center"/>
    </xf>
    <xf numFmtId="0" fontId="0" fillId="0" borderId="20" xfId="0" applyBorder="1"/>
    <xf numFmtId="3" fontId="0" fillId="0" borderId="0" xfId="0" applyNumberFormat="1" applyBorder="1" applyAlignment="1">
      <alignment horizontal="center"/>
    </xf>
    <xf numFmtId="0" fontId="0" fillId="0" borderId="0" xfId="0" applyBorder="1" applyAlignment="1">
      <alignment horizontal="center"/>
    </xf>
    <xf numFmtId="0" fontId="0" fillId="0" borderId="0" xfId="0" applyBorder="1"/>
    <xf numFmtId="10" fontId="0" fillId="0" borderId="0" xfId="0" applyNumberFormat="1" applyBorder="1"/>
    <xf numFmtId="3" fontId="0" fillId="0" borderId="53" xfId="0" applyNumberFormat="1" applyBorder="1" applyAlignment="1">
      <alignment horizontal="center"/>
    </xf>
    <xf numFmtId="0" fontId="0" fillId="0" borderId="53" xfId="0" applyBorder="1" applyAlignment="1">
      <alignment horizontal="center"/>
    </xf>
    <xf numFmtId="0" fontId="0" fillId="0" borderId="53" xfId="0" applyBorder="1"/>
    <xf numFmtId="10" fontId="0" fillId="0" borderId="53" xfId="0" applyNumberFormat="1" applyBorder="1"/>
    <xf numFmtId="10" fontId="0" fillId="0" borderId="20" xfId="0" applyNumberFormat="1" applyBorder="1"/>
    <xf numFmtId="0" fontId="21" fillId="25" borderId="55" xfId="0" applyFont="1" applyFill="1" applyBorder="1"/>
    <xf numFmtId="0" fontId="21" fillId="25" borderId="10" xfId="0" applyFont="1" applyFill="1" applyBorder="1"/>
    <xf numFmtId="0" fontId="21" fillId="25" borderId="0" xfId="0" applyFont="1" applyFill="1" applyAlignment="1">
      <alignment horizontal="center" vertical="center" wrapText="1"/>
    </xf>
    <xf numFmtId="0" fontId="21" fillId="25" borderId="0" xfId="0" applyFont="1" applyFill="1" applyAlignment="1">
      <alignment horizontal="center" vertical="center"/>
    </xf>
    <xf numFmtId="0" fontId="21" fillId="25" borderId="22" xfId="0" applyFont="1" applyFill="1" applyBorder="1"/>
    <xf numFmtId="0" fontId="21" fillId="25" borderId="60" xfId="0" applyFont="1" applyFill="1" applyBorder="1"/>
    <xf numFmtId="0" fontId="22" fillId="25" borderId="53" xfId="0" applyFont="1" applyFill="1" applyBorder="1" applyAlignment="1">
      <alignment horizontal="center"/>
    </xf>
    <xf numFmtId="0" fontId="21" fillId="25" borderId="53" xfId="0" applyFont="1" applyFill="1" applyBorder="1" applyAlignment="1">
      <alignment horizontal="center"/>
    </xf>
    <xf numFmtId="11" fontId="21" fillId="25" borderId="54" xfId="0" applyNumberFormat="1" applyFont="1" applyFill="1" applyBorder="1" applyAlignment="1">
      <alignment horizontal="justify" vertical="top" wrapText="1"/>
    </xf>
    <xf numFmtId="10" fontId="21" fillId="25" borderId="0" xfId="0" applyNumberFormat="1" applyFont="1" applyFill="1" applyBorder="1" applyAlignment="1">
      <alignment horizontal="justify" vertical="top" wrapText="1"/>
    </xf>
    <xf numFmtId="0" fontId="22" fillId="25" borderId="0" xfId="0" applyFont="1" applyFill="1" applyAlignment="1">
      <alignment horizontal="right" vertical="center"/>
    </xf>
    <xf numFmtId="0" fontId="22" fillId="0" borderId="63" xfId="0" applyFont="1" applyFill="1" applyBorder="1" applyAlignment="1">
      <alignment horizontal="justify" vertical="center" wrapText="1"/>
    </xf>
    <xf numFmtId="0" fontId="21" fillId="0" borderId="0" xfId="0" applyFont="1"/>
    <xf numFmtId="1" fontId="21" fillId="25" borderId="55" xfId="0" applyNumberFormat="1" applyFont="1" applyFill="1" applyBorder="1" applyAlignment="1">
      <alignment horizontal="justify" vertical="top" wrapText="1"/>
    </xf>
    <xf numFmtId="1" fontId="21" fillId="25" borderId="0" xfId="0" applyNumberFormat="1" applyFont="1" applyFill="1" applyBorder="1" applyAlignment="1">
      <alignment horizontal="justify" vertical="top" wrapText="1"/>
    </xf>
    <xf numFmtId="1" fontId="21" fillId="25" borderId="0" xfId="0" applyNumberFormat="1" applyFont="1" applyFill="1" applyAlignment="1">
      <alignment horizontal="justify" vertical="top" wrapText="1"/>
    </xf>
    <xf numFmtId="0" fontId="21" fillId="25" borderId="0" xfId="0" applyFont="1" applyFill="1" applyAlignment="1">
      <alignment horizontal="left" vertical="center" indent="1"/>
    </xf>
    <xf numFmtId="10" fontId="21" fillId="25" borderId="0" xfId="0" applyNumberFormat="1" applyFont="1" applyFill="1" applyAlignment="1">
      <alignment horizontal="justify" vertical="top" wrapText="1"/>
    </xf>
    <xf numFmtId="14" fontId="21" fillId="25" borderId="66" xfId="0" applyNumberFormat="1" applyFont="1" applyFill="1" applyBorder="1" applyAlignment="1">
      <alignment horizontal="right"/>
    </xf>
    <xf numFmtId="0" fontId="21" fillId="0" borderId="0" xfId="0" applyFont="1" applyAlignment="1"/>
    <xf numFmtId="0" fontId="21" fillId="25" borderId="0" xfId="0" applyFont="1" applyFill="1" applyBorder="1" applyAlignment="1"/>
    <xf numFmtId="0" fontId="21" fillId="25" borderId="53" xfId="0" applyFont="1" applyFill="1" applyBorder="1" applyAlignment="1"/>
    <xf numFmtId="14" fontId="21" fillId="25" borderId="66" xfId="0" applyNumberFormat="1" applyFont="1" applyFill="1" applyBorder="1" applyAlignment="1">
      <alignment horizontal="left"/>
    </xf>
    <xf numFmtId="14" fontId="21" fillId="25" borderId="66" xfId="0" applyNumberFormat="1" applyFont="1" applyFill="1" applyBorder="1" applyAlignment="1"/>
    <xf numFmtId="0" fontId="21" fillId="25" borderId="20" xfId="0" applyFont="1" applyFill="1" applyBorder="1" applyAlignment="1"/>
    <xf numFmtId="0" fontId="30" fillId="25" borderId="0" xfId="0" applyFont="1" applyFill="1" applyBorder="1" applyAlignment="1">
      <alignment horizontal="left" vertical="center" wrapText="1"/>
    </xf>
    <xf numFmtId="166" fontId="21" fillId="0" borderId="21" xfId="0" applyNumberFormat="1" applyFont="1" applyBorder="1"/>
    <xf numFmtId="0" fontId="21" fillId="0" borderId="20" xfId="0" applyFont="1" applyBorder="1"/>
    <xf numFmtId="0" fontId="21" fillId="0" borderId="24" xfId="0" applyFont="1" applyBorder="1"/>
    <xf numFmtId="166" fontId="21" fillId="0" borderId="11" xfId="0" applyNumberFormat="1" applyFont="1" applyBorder="1"/>
    <xf numFmtId="166" fontId="21" fillId="0" borderId="0" xfId="0" applyNumberFormat="1" applyFont="1" applyBorder="1"/>
    <xf numFmtId="0" fontId="21" fillId="0" borderId="10" xfId="0" applyFont="1" applyBorder="1"/>
    <xf numFmtId="6" fontId="21" fillId="0" borderId="0" xfId="0" applyNumberFormat="1" applyFont="1" applyBorder="1"/>
    <xf numFmtId="0" fontId="21" fillId="0" borderId="22" xfId="0" applyFont="1" applyBorder="1"/>
    <xf numFmtId="0" fontId="21" fillId="0" borderId="53" xfId="0" applyFont="1" applyBorder="1"/>
    <xf numFmtId="0" fontId="21" fillId="0" borderId="60" xfId="0" applyFont="1" applyBorder="1"/>
    <xf numFmtId="3" fontId="0" fillId="0" borderId="0" xfId="0" applyNumberFormat="1"/>
    <xf numFmtId="167" fontId="0" fillId="0" borderId="0" xfId="0" applyNumberFormat="1"/>
    <xf numFmtId="0" fontId="21" fillId="25" borderId="0" xfId="0" applyFont="1" applyFill="1" applyAlignment="1">
      <alignment vertical="top"/>
    </xf>
    <xf numFmtId="0" fontId="29" fillId="25" borderId="0" xfId="0" applyFont="1" applyFill="1" applyAlignment="1">
      <alignment horizontal="justify" vertical="center"/>
    </xf>
    <xf numFmtId="0" fontId="21" fillId="29" borderId="20" xfId="0" applyFont="1" applyFill="1" applyBorder="1" applyAlignment="1">
      <alignment vertical="center"/>
    </xf>
    <xf numFmtId="0" fontId="21" fillId="29" borderId="0" xfId="0" applyFont="1" applyFill="1"/>
    <xf numFmtId="0" fontId="21" fillId="29" borderId="0" xfId="0" applyFont="1" applyFill="1" applyBorder="1" applyAlignment="1">
      <alignment vertical="center"/>
    </xf>
    <xf numFmtId="0" fontId="21" fillId="29" borderId="53" xfId="0" applyFont="1" applyFill="1" applyBorder="1" applyAlignment="1">
      <alignment vertical="center"/>
    </xf>
    <xf numFmtId="0" fontId="22" fillId="25" borderId="11" xfId="0" applyFont="1" applyFill="1" applyBorder="1" applyAlignment="1">
      <alignment horizontal="center" vertical="center"/>
    </xf>
    <xf numFmtId="0" fontId="21" fillId="0" borderId="0" xfId="0" applyFont="1" applyAlignment="1">
      <alignment horizontal="left"/>
    </xf>
    <xf numFmtId="0" fontId="21" fillId="0" borderId="0" xfId="0" applyFont="1" applyBorder="1"/>
    <xf numFmtId="0" fontId="21" fillId="0" borderId="21" xfId="0" applyFont="1" applyBorder="1"/>
    <xf numFmtId="0" fontId="21" fillId="0" borderId="11" xfId="0" applyFont="1" applyBorder="1"/>
    <xf numFmtId="0" fontId="22" fillId="25" borderId="0" xfId="0" applyFont="1" applyFill="1" applyBorder="1" applyAlignment="1">
      <alignment vertical="center"/>
    </xf>
    <xf numFmtId="0" fontId="22" fillId="25" borderId="0" xfId="0" applyFont="1" applyFill="1" applyBorder="1" applyAlignment="1"/>
    <xf numFmtId="0" fontId="22" fillId="25" borderId="53" xfId="0" applyFont="1" applyFill="1" applyBorder="1" applyAlignment="1">
      <alignment horizontal="center" vertical="center"/>
    </xf>
    <xf numFmtId="0" fontId="21" fillId="25" borderId="60" xfId="0" applyFont="1" applyFill="1" applyBorder="1" applyAlignment="1"/>
    <xf numFmtId="0" fontId="21" fillId="25" borderId="78" xfId="0" applyFont="1" applyFill="1" applyBorder="1" applyAlignment="1"/>
    <xf numFmtId="0" fontId="21" fillId="31" borderId="34" xfId="0" applyFont="1" applyFill="1" applyBorder="1" applyAlignment="1">
      <alignment horizontal="center" vertical="center" wrapText="1"/>
    </xf>
    <xf numFmtId="0" fontId="21" fillId="25" borderId="0" xfId="0" applyFont="1" applyFill="1" applyBorder="1" applyAlignment="1">
      <alignment horizontal="center" vertical="center"/>
    </xf>
    <xf numFmtId="0" fontId="21" fillId="25" borderId="53" xfId="0" applyFont="1" applyFill="1" applyBorder="1" applyAlignment="1">
      <alignment horizontal="center" vertical="center"/>
    </xf>
    <xf numFmtId="10" fontId="0" fillId="0" borderId="0" xfId="0" applyNumberFormat="1" applyAlignment="1">
      <alignment horizontal="center"/>
    </xf>
    <xf numFmtId="49" fontId="21" fillId="25" borderId="37" xfId="0" applyNumberFormat="1" applyFont="1" applyFill="1" applyBorder="1" applyAlignment="1">
      <alignment horizontal="right" vertical="center"/>
    </xf>
    <xf numFmtId="0" fontId="21" fillId="25" borderId="0" xfId="0" applyFont="1" applyFill="1" applyAlignment="1">
      <alignment horizontal="right" vertical="center"/>
    </xf>
    <xf numFmtId="0" fontId="21" fillId="25" borderId="0" xfId="0" applyFont="1" applyFill="1" applyBorder="1" applyAlignment="1">
      <alignment horizontal="right" vertical="center"/>
    </xf>
    <xf numFmtId="0" fontId="21" fillId="25" borderId="10" xfId="0" applyFont="1" applyFill="1" applyBorder="1" applyAlignment="1">
      <alignment horizontal="center" vertical="center"/>
    </xf>
    <xf numFmtId="0" fontId="22" fillId="25" borderId="22" xfId="0" applyFont="1" applyFill="1" applyBorder="1" applyAlignment="1">
      <alignment horizontal="center" vertical="center"/>
    </xf>
    <xf numFmtId="0" fontId="21" fillId="25" borderId="60" xfId="0" applyFont="1" applyFill="1" applyBorder="1" applyAlignment="1">
      <alignment horizontal="center" vertical="center"/>
    </xf>
    <xf numFmtId="11" fontId="22" fillId="25" borderId="69" xfId="0" applyNumberFormat="1" applyFont="1" applyFill="1" applyBorder="1" applyAlignment="1">
      <alignment horizontal="justify" vertical="center" wrapText="1"/>
    </xf>
    <xf numFmtId="0" fontId="21" fillId="25" borderId="62" xfId="0" applyFont="1" applyFill="1" applyBorder="1" applyAlignment="1">
      <alignment horizontal="justify" vertical="center" wrapText="1"/>
    </xf>
    <xf numFmtId="0" fontId="21" fillId="25" borderId="10" xfId="0" applyFont="1" applyFill="1" applyBorder="1" applyAlignment="1">
      <alignment vertical="center"/>
    </xf>
    <xf numFmtId="0" fontId="21" fillId="25" borderId="22" xfId="0" applyFont="1" applyFill="1" applyBorder="1" applyAlignment="1">
      <alignment vertical="center"/>
    </xf>
    <xf numFmtId="0" fontId="21" fillId="25" borderId="60" xfId="0" applyFont="1" applyFill="1" applyBorder="1" applyAlignment="1">
      <alignment vertical="center"/>
    </xf>
    <xf numFmtId="0" fontId="21" fillId="25" borderId="0" xfId="0" applyFont="1" applyFill="1" applyAlignment="1">
      <alignment vertical="center" wrapText="1"/>
    </xf>
    <xf numFmtId="0" fontId="21" fillId="25" borderId="21" xfId="0" applyFont="1" applyFill="1" applyBorder="1" applyAlignment="1">
      <alignment vertical="center"/>
    </xf>
    <xf numFmtId="0" fontId="21" fillId="25" borderId="20" xfId="0" applyFont="1" applyFill="1" applyBorder="1" applyAlignment="1">
      <alignment vertical="center"/>
    </xf>
    <xf numFmtId="0" fontId="21" fillId="25" borderId="24" xfId="0" applyFont="1" applyFill="1" applyBorder="1" applyAlignment="1">
      <alignment vertical="center"/>
    </xf>
    <xf numFmtId="0" fontId="29" fillId="25" borderId="0" xfId="0" applyFont="1" applyFill="1" applyBorder="1" applyAlignment="1">
      <alignment vertical="center"/>
    </xf>
    <xf numFmtId="14" fontId="21" fillId="25" borderId="0" xfId="0" applyNumberFormat="1" applyFont="1" applyFill="1" applyAlignment="1">
      <alignment horizontal="left" vertical="center"/>
    </xf>
    <xf numFmtId="0" fontId="21" fillId="0" borderId="0" xfId="0" applyFont="1" applyAlignment="1">
      <alignment vertical="center" wrapText="1"/>
    </xf>
    <xf numFmtId="0" fontId="21" fillId="25" borderId="0" xfId="0" applyFont="1" applyFill="1" applyBorder="1" applyAlignment="1">
      <alignment vertical="center" wrapText="1"/>
    </xf>
    <xf numFmtId="166" fontId="21" fillId="25" borderId="37" xfId="0" applyNumberFormat="1" applyFont="1" applyFill="1" applyBorder="1" applyAlignment="1">
      <alignment vertical="center"/>
    </xf>
    <xf numFmtId="0" fontId="21" fillId="25" borderId="42" xfId="0" applyFont="1" applyFill="1" applyBorder="1" applyAlignment="1">
      <alignment vertical="center"/>
    </xf>
    <xf numFmtId="14" fontId="21" fillId="25" borderId="37" xfId="0" applyNumberFormat="1" applyFont="1" applyFill="1" applyBorder="1" applyAlignment="1">
      <alignment horizontal="center" vertical="center"/>
    </xf>
    <xf numFmtId="0" fontId="22" fillId="25" borderId="39" xfId="0" applyFont="1" applyFill="1" applyBorder="1" applyAlignment="1">
      <alignment horizontal="right" vertical="center"/>
    </xf>
    <xf numFmtId="10" fontId="22" fillId="25" borderId="40" xfId="0" applyNumberFormat="1" applyFont="1" applyFill="1" applyBorder="1" applyAlignment="1">
      <alignment horizontal="center" vertical="center"/>
    </xf>
    <xf numFmtId="10" fontId="21" fillId="25" borderId="0" xfId="0" applyNumberFormat="1" applyFont="1" applyFill="1" applyBorder="1" applyAlignment="1">
      <alignment vertical="center"/>
    </xf>
    <xf numFmtId="0" fontId="22" fillId="31" borderId="0" xfId="0" applyFont="1" applyFill="1" applyBorder="1" applyAlignment="1">
      <alignment horizontal="center" vertical="center"/>
    </xf>
    <xf numFmtId="0" fontId="21" fillId="31" borderId="0" xfId="0" applyFont="1" applyFill="1" applyBorder="1" applyAlignment="1">
      <alignment horizontal="center" vertical="center"/>
    </xf>
    <xf numFmtId="0" fontId="23" fillId="28" borderId="78" xfId="0" applyFont="1" applyFill="1" applyBorder="1" applyAlignment="1">
      <alignment horizontal="center"/>
    </xf>
    <xf numFmtId="0" fontId="23" fillId="28" borderId="53" xfId="0" applyFont="1" applyFill="1" applyBorder="1" applyAlignment="1">
      <alignment horizontal="center"/>
    </xf>
    <xf numFmtId="0" fontId="23" fillId="28" borderId="20" xfId="0" applyFont="1" applyFill="1" applyBorder="1" applyAlignment="1">
      <alignment horizontal="center"/>
    </xf>
    <xf numFmtId="165" fontId="23" fillId="28" borderId="53" xfId="0" applyNumberFormat="1" applyFont="1" applyFill="1" applyBorder="1" applyAlignment="1">
      <alignment horizontal="center"/>
    </xf>
    <xf numFmtId="14" fontId="21" fillId="31" borderId="37" xfId="0" applyNumberFormat="1" applyFont="1" applyFill="1" applyBorder="1" applyAlignment="1">
      <alignment horizontal="left" vertical="center"/>
    </xf>
    <xf numFmtId="0" fontId="21" fillId="25" borderId="53" xfId="0" applyFont="1" applyFill="1" applyBorder="1" applyAlignment="1">
      <alignment horizontal="justify" vertical="center"/>
    </xf>
    <xf numFmtId="0" fontId="21" fillId="25" borderId="60" xfId="0" applyFont="1" applyFill="1" applyBorder="1" applyAlignment="1">
      <alignment horizontal="justify" vertical="center"/>
    </xf>
    <xf numFmtId="0" fontId="21" fillId="25" borderId="78" xfId="0" applyFont="1" applyFill="1" applyBorder="1" applyAlignment="1">
      <alignment horizontal="left" vertical="center"/>
    </xf>
    <xf numFmtId="166" fontId="21" fillId="25" borderId="53" xfId="0" applyNumberFormat="1" applyFont="1" applyFill="1" applyBorder="1" applyAlignment="1">
      <alignment horizontal="justify" vertical="center"/>
    </xf>
    <xf numFmtId="0" fontId="21" fillId="25" borderId="0" xfId="0" applyFont="1" applyFill="1" applyAlignment="1">
      <alignment vertical="center"/>
    </xf>
    <xf numFmtId="0" fontId="21" fillId="0" borderId="0" xfId="0" applyFont="1" applyAlignment="1">
      <alignment vertical="center"/>
    </xf>
    <xf numFmtId="0" fontId="21" fillId="25" borderId="37" xfId="0" applyFont="1" applyFill="1" applyBorder="1" applyAlignment="1">
      <alignment horizontal="right" vertical="center"/>
    </xf>
    <xf numFmtId="0" fontId="21" fillId="25" borderId="0" xfId="0" applyFont="1" applyFill="1" applyAlignment="1">
      <alignment horizontal="justify" vertical="center" wrapText="1"/>
    </xf>
    <xf numFmtId="0" fontId="21" fillId="25" borderId="37" xfId="0" applyFont="1" applyFill="1" applyBorder="1" applyAlignment="1">
      <alignment vertical="center"/>
    </xf>
    <xf numFmtId="0" fontId="21" fillId="0" borderId="37" xfId="0" applyFont="1" applyBorder="1" applyAlignment="1">
      <alignment vertical="center"/>
    </xf>
    <xf numFmtId="0" fontId="21" fillId="25" borderId="40" xfId="0" applyFont="1" applyFill="1" applyBorder="1" applyAlignment="1">
      <alignment horizontal="right" vertical="center"/>
    </xf>
    <xf numFmtId="0" fontId="21" fillId="0" borderId="34" xfId="0" applyFont="1" applyBorder="1" applyAlignment="1">
      <alignment horizontal="right" vertical="center"/>
    </xf>
    <xf numFmtId="0" fontId="21" fillId="25" borderId="11" xfId="0" applyFont="1" applyFill="1" applyBorder="1" applyAlignment="1">
      <alignment vertical="center"/>
    </xf>
    <xf numFmtId="0" fontId="21" fillId="25" borderId="0" xfId="0" applyFont="1" applyFill="1" applyBorder="1" applyAlignment="1">
      <alignment vertical="center"/>
    </xf>
    <xf numFmtId="0" fontId="21" fillId="25" borderId="0" xfId="0" applyFont="1" applyFill="1" applyAlignment="1">
      <alignment horizontal="justify" vertical="center"/>
    </xf>
    <xf numFmtId="0" fontId="21" fillId="25" borderId="40" xfId="0" applyFont="1" applyFill="1" applyBorder="1" applyAlignment="1">
      <alignment vertical="center"/>
    </xf>
    <xf numFmtId="0" fontId="21" fillId="25" borderId="0" xfId="0" applyFont="1" applyFill="1" applyAlignment="1">
      <alignment horizontal="justify" vertical="top" wrapText="1"/>
    </xf>
    <xf numFmtId="11" fontId="21" fillId="25" borderId="64" xfId="0" applyNumberFormat="1" applyFont="1" applyFill="1" applyBorder="1" applyAlignment="1">
      <alignment horizontal="justify" vertical="top" wrapText="1"/>
    </xf>
    <xf numFmtId="0" fontId="21" fillId="25" borderId="0" xfId="0" applyFont="1" applyFill="1" applyBorder="1" applyAlignment="1">
      <alignment horizontal="justify" vertical="top" wrapText="1"/>
    </xf>
    <xf numFmtId="0" fontId="21" fillId="25" borderId="10" xfId="0" applyFont="1" applyFill="1" applyBorder="1" applyAlignment="1">
      <alignment horizontal="justify" vertical="top" wrapText="1"/>
    </xf>
    <xf numFmtId="0" fontId="21" fillId="25" borderId="53" xfId="0" applyFont="1" applyFill="1" applyBorder="1" applyAlignment="1"/>
    <xf numFmtId="0" fontId="21" fillId="25" borderId="55" xfId="0" applyFont="1" applyFill="1" applyBorder="1" applyAlignment="1">
      <alignment horizontal="justify" vertical="top" wrapText="1"/>
    </xf>
    <xf numFmtId="0" fontId="21" fillId="25" borderId="64" xfId="0" applyFont="1" applyFill="1" applyBorder="1" applyAlignment="1">
      <alignment horizontal="justify" vertical="top" wrapText="1"/>
    </xf>
    <xf numFmtId="0" fontId="21" fillId="25" borderId="66" xfId="0" applyFont="1" applyFill="1" applyBorder="1" applyAlignment="1">
      <alignment horizontal="justify" vertical="top" wrapText="1"/>
    </xf>
    <xf numFmtId="0" fontId="21" fillId="25" borderId="0" xfId="0" applyFont="1" applyFill="1" applyAlignment="1">
      <alignment horizontal="left" vertical="center"/>
    </xf>
    <xf numFmtId="0" fontId="22" fillId="25" borderId="0" xfId="0" applyFont="1" applyFill="1" applyAlignment="1">
      <alignment horizontal="center" vertical="center" wrapText="1"/>
    </xf>
    <xf numFmtId="0" fontId="22" fillId="25" borderId="0" xfId="0" applyFont="1" applyFill="1" applyAlignment="1">
      <alignment vertical="center"/>
    </xf>
    <xf numFmtId="0" fontId="21" fillId="25" borderId="0" xfId="0" applyFont="1" applyFill="1" applyAlignment="1"/>
    <xf numFmtId="0" fontId="21" fillId="25" borderId="67" xfId="0" applyFont="1" applyFill="1" applyBorder="1" applyAlignment="1">
      <alignment horizontal="justify" vertical="top" wrapText="1"/>
    </xf>
    <xf numFmtId="0" fontId="21" fillId="25" borderId="37" xfId="0" applyFont="1" applyFill="1" applyBorder="1" applyAlignment="1">
      <alignment horizontal="right" vertical="top"/>
    </xf>
    <xf numFmtId="0" fontId="21" fillId="25" borderId="46" xfId="0" applyFont="1" applyFill="1" applyBorder="1" applyAlignment="1">
      <alignment horizontal="justify" vertical="center" wrapText="1"/>
    </xf>
    <xf numFmtId="11" fontId="21" fillId="25" borderId="64" xfId="0" quotePrefix="1" applyNumberFormat="1" applyFont="1" applyFill="1" applyBorder="1" applyAlignment="1">
      <alignment horizontal="justify" vertical="top" wrapText="1"/>
    </xf>
    <xf numFmtId="0" fontId="22" fillId="25" borderId="0" xfId="0" applyFont="1" applyFill="1" applyBorder="1" applyAlignment="1">
      <alignment horizontal="center"/>
    </xf>
    <xf numFmtId="0" fontId="21" fillId="25" borderId="0" xfId="0" applyFont="1" applyFill="1" applyBorder="1" applyAlignment="1"/>
    <xf numFmtId="0" fontId="21" fillId="25" borderId="0" xfId="0" applyFont="1" applyFill="1" applyAlignment="1">
      <alignment wrapText="1"/>
    </xf>
    <xf numFmtId="0" fontId="21" fillId="25" borderId="11" xfId="0" applyFont="1" applyFill="1" applyBorder="1" applyAlignment="1">
      <alignment horizontal="justify" vertical="top" wrapText="1"/>
    </xf>
    <xf numFmtId="0" fontId="21" fillId="25" borderId="36" xfId="0" applyFont="1" applyFill="1" applyBorder="1" applyAlignment="1">
      <alignment vertical="center"/>
    </xf>
    <xf numFmtId="165" fontId="21" fillId="25" borderId="0" xfId="0" applyNumberFormat="1" applyFont="1" applyFill="1" applyBorder="1" applyAlignment="1">
      <alignment horizontal="center" vertical="center" wrapText="1"/>
    </xf>
    <xf numFmtId="0" fontId="21" fillId="25" borderId="53" xfId="0" applyFont="1" applyFill="1" applyBorder="1" applyAlignment="1">
      <alignment vertical="center"/>
    </xf>
    <xf numFmtId="0" fontId="21" fillId="25" borderId="0" xfId="0" applyFont="1" applyFill="1" applyBorder="1" applyAlignment="1">
      <alignment horizontal="justify" vertical="center"/>
    </xf>
    <xf numFmtId="0" fontId="22" fillId="25" borderId="0" xfId="0" applyFont="1" applyFill="1" applyBorder="1" applyAlignment="1">
      <alignment horizontal="center" vertical="center"/>
    </xf>
    <xf numFmtId="0" fontId="21" fillId="25" borderId="10" xfId="0" applyFont="1" applyFill="1" applyBorder="1" applyAlignment="1">
      <alignment horizontal="justify" vertical="center"/>
    </xf>
    <xf numFmtId="14" fontId="21" fillId="31" borderId="37" xfId="0" applyNumberFormat="1" applyFont="1" applyFill="1" applyBorder="1" applyAlignment="1">
      <alignment horizontal="left"/>
    </xf>
    <xf numFmtId="1" fontId="21" fillId="31" borderId="37" xfId="0" applyNumberFormat="1" applyFont="1" applyFill="1" applyBorder="1" applyAlignment="1">
      <alignment horizontal="center" vertical="top"/>
    </xf>
    <xf numFmtId="0" fontId="21" fillId="31" borderId="40" xfId="0" applyNumberFormat="1" applyFont="1" applyFill="1" applyBorder="1" applyAlignment="1">
      <alignment horizontal="center" vertical="center"/>
    </xf>
    <xf numFmtId="0" fontId="21" fillId="31" borderId="37" xfId="0" applyNumberFormat="1" applyFont="1" applyFill="1" applyBorder="1" applyAlignment="1">
      <alignment horizontal="left" vertical="center"/>
    </xf>
    <xf numFmtId="0" fontId="21" fillId="31" borderId="37" xfId="0" applyNumberFormat="1" applyFont="1" applyFill="1" applyBorder="1" applyAlignment="1">
      <alignment horizontal="center" vertical="center"/>
    </xf>
    <xf numFmtId="0" fontId="21" fillId="31" borderId="53" xfId="0" applyFont="1" applyFill="1" applyBorder="1" applyAlignment="1">
      <alignment horizontal="center" vertical="center"/>
    </xf>
    <xf numFmtId="14" fontId="21" fillId="25" borderId="0" xfId="0" applyNumberFormat="1" applyFont="1" applyFill="1" applyBorder="1" applyAlignment="1">
      <alignment horizontal="justify" vertical="center"/>
    </xf>
    <xf numFmtId="1" fontId="21" fillId="31" borderId="37" xfId="0" applyNumberFormat="1" applyFont="1" applyFill="1" applyBorder="1" applyAlignment="1">
      <alignment horizontal="center" vertical="center"/>
    </xf>
    <xf numFmtId="166" fontId="21" fillId="31" borderId="37" xfId="0" applyNumberFormat="1" applyFont="1" applyFill="1" applyBorder="1" applyAlignment="1">
      <alignment vertical="center"/>
    </xf>
    <xf numFmtId="0" fontId="21" fillId="25" borderId="0" xfId="0" applyFont="1" applyFill="1" applyAlignment="1">
      <alignment vertical="center"/>
    </xf>
    <xf numFmtId="0" fontId="21" fillId="0" borderId="43" xfId="0" applyFont="1" applyBorder="1" applyAlignment="1">
      <alignment vertical="center"/>
    </xf>
    <xf numFmtId="49" fontId="21" fillId="31" borderId="37" xfId="0" applyNumberFormat="1" applyFont="1" applyFill="1" applyBorder="1" applyAlignment="1">
      <alignment horizontal="right" vertical="center"/>
    </xf>
    <xf numFmtId="49" fontId="21" fillId="31" borderId="37" xfId="0" applyNumberFormat="1" applyFont="1" applyFill="1" applyBorder="1" applyAlignment="1">
      <alignment vertical="center"/>
    </xf>
    <xf numFmtId="0" fontId="21" fillId="25" borderId="37" xfId="0" applyFont="1" applyFill="1" applyBorder="1" applyAlignment="1">
      <alignment horizontal="right" vertical="center"/>
    </xf>
    <xf numFmtId="0" fontId="21" fillId="25" borderId="77" xfId="0" applyFont="1" applyFill="1" applyBorder="1" applyAlignment="1">
      <alignment horizontal="right" vertical="center"/>
    </xf>
    <xf numFmtId="0" fontId="21" fillId="25" borderId="37" xfId="0" applyFont="1" applyFill="1" applyBorder="1" applyAlignment="1">
      <alignment vertical="center"/>
    </xf>
    <xf numFmtId="0" fontId="21" fillId="25" borderId="34" xfId="0" applyFont="1" applyFill="1" applyBorder="1" applyAlignment="1">
      <alignment vertical="center"/>
    </xf>
    <xf numFmtId="0" fontId="21" fillId="25" borderId="43" xfId="0" applyFont="1" applyFill="1" applyBorder="1" applyAlignment="1">
      <alignment vertical="center"/>
    </xf>
    <xf numFmtId="0" fontId="21" fillId="25" borderId="40" xfId="0" applyFont="1" applyFill="1" applyBorder="1" applyAlignment="1">
      <alignment horizontal="right" vertical="center"/>
    </xf>
    <xf numFmtId="0" fontId="21" fillId="25" borderId="11" xfId="0" applyFont="1" applyFill="1" applyBorder="1" applyAlignment="1">
      <alignment vertical="center"/>
    </xf>
    <xf numFmtId="0" fontId="21" fillId="0" borderId="0" xfId="0" applyFont="1" applyBorder="1" applyAlignment="1">
      <alignment vertical="center"/>
    </xf>
    <xf numFmtId="0" fontId="21" fillId="25" borderId="40" xfId="0" applyFont="1" applyFill="1" applyBorder="1" applyAlignment="1">
      <alignment vertical="center"/>
    </xf>
    <xf numFmtId="0" fontId="21" fillId="25" borderId="0" xfId="0" applyFont="1" applyFill="1" applyBorder="1" applyAlignment="1">
      <alignment vertical="center"/>
    </xf>
    <xf numFmtId="0" fontId="21" fillId="25" borderId="48" xfId="0" applyFont="1" applyFill="1" applyBorder="1" applyAlignment="1">
      <alignment vertical="center"/>
    </xf>
    <xf numFmtId="0" fontId="22" fillId="25" borderId="0" xfId="0" applyFont="1" applyFill="1" applyAlignment="1">
      <alignment vertical="center"/>
    </xf>
    <xf numFmtId="0" fontId="22" fillId="25" borderId="0" xfId="0" applyFont="1" applyFill="1" applyBorder="1" applyAlignment="1">
      <alignment horizontal="center" vertical="center"/>
    </xf>
    <xf numFmtId="0" fontId="21" fillId="25" borderId="36" xfId="0" applyFont="1" applyFill="1" applyBorder="1" applyAlignment="1">
      <alignment vertical="center"/>
    </xf>
    <xf numFmtId="0" fontId="21" fillId="31" borderId="37" xfId="0" applyNumberFormat="1" applyFont="1" applyFill="1" applyBorder="1" applyAlignment="1">
      <alignment vertical="center"/>
    </xf>
    <xf numFmtId="14" fontId="21" fillId="31" borderId="37" xfId="0" applyNumberFormat="1" applyFont="1" applyFill="1" applyBorder="1" applyAlignment="1">
      <alignment horizontal="left" vertical="center"/>
    </xf>
    <xf numFmtId="0" fontId="21" fillId="25" borderId="0" xfId="0" applyFont="1" applyFill="1" applyBorder="1" applyAlignment="1">
      <alignment horizontal="justify" vertical="center"/>
    </xf>
    <xf numFmtId="0" fontId="21" fillId="25" borderId="55" xfId="0" applyFont="1" applyFill="1" applyBorder="1" applyAlignment="1">
      <alignment vertical="center"/>
    </xf>
    <xf numFmtId="0" fontId="21" fillId="25" borderId="34" xfId="0" applyFont="1" applyFill="1" applyBorder="1" applyAlignment="1">
      <alignment horizontal="right" vertical="center"/>
    </xf>
    <xf numFmtId="0" fontId="21" fillId="31" borderId="37" xfId="0" applyFont="1" applyFill="1" applyBorder="1" applyAlignment="1">
      <alignment horizontal="center" vertical="center"/>
    </xf>
    <xf numFmtId="2" fontId="21" fillId="25" borderId="34" xfId="0" applyNumberFormat="1" applyFont="1" applyFill="1" applyBorder="1" applyAlignment="1">
      <alignment horizontal="center" vertical="center" wrapText="1"/>
    </xf>
    <xf numFmtId="0" fontId="22" fillId="25" borderId="0" xfId="0" applyFont="1" applyFill="1" applyBorder="1" applyAlignment="1">
      <alignment vertical="center" wrapText="1"/>
    </xf>
    <xf numFmtId="0" fontId="19" fillId="25" borderId="0" xfId="0" applyFont="1" applyFill="1" applyBorder="1" applyAlignment="1">
      <alignment vertical="center"/>
    </xf>
    <xf numFmtId="2" fontId="21" fillId="25" borderId="37" xfId="0" applyNumberFormat="1" applyFont="1" applyFill="1" applyBorder="1" applyAlignment="1">
      <alignment horizontal="center" vertical="center" wrapText="1"/>
    </xf>
    <xf numFmtId="165" fontId="21" fillId="25" borderId="37" xfId="0" applyNumberFormat="1" applyFont="1" applyFill="1" applyBorder="1" applyAlignment="1">
      <alignment horizontal="left" vertical="center"/>
    </xf>
    <xf numFmtId="166" fontId="21" fillId="25" borderId="36" xfId="0" applyNumberFormat="1" applyFont="1" applyFill="1" applyBorder="1" applyAlignment="1">
      <alignment horizontal="left" vertical="center"/>
    </xf>
    <xf numFmtId="0" fontId="21" fillId="25" borderId="54" xfId="0" applyFont="1" applyFill="1" applyBorder="1" applyAlignment="1">
      <alignment vertical="center"/>
    </xf>
    <xf numFmtId="0" fontId="21" fillId="0" borderId="55" xfId="0" applyFont="1" applyBorder="1" applyAlignment="1">
      <alignment vertical="center"/>
    </xf>
    <xf numFmtId="10" fontId="21" fillId="25" borderId="55" xfId="0" applyNumberFormat="1" applyFont="1" applyFill="1" applyBorder="1" applyAlignment="1">
      <alignment vertical="center"/>
    </xf>
    <xf numFmtId="0" fontId="21" fillId="25" borderId="70" xfId="0" applyFont="1" applyFill="1" applyBorder="1" applyAlignment="1">
      <alignment vertical="center"/>
    </xf>
    <xf numFmtId="0" fontId="21" fillId="25" borderId="17" xfId="0" applyFont="1" applyFill="1" applyBorder="1" applyAlignment="1">
      <alignment vertical="center" wrapText="1"/>
    </xf>
    <xf numFmtId="0" fontId="21" fillId="25" borderId="64" xfId="0" applyFont="1" applyFill="1" applyBorder="1" applyAlignment="1">
      <alignment vertical="center"/>
    </xf>
    <xf numFmtId="0" fontId="21" fillId="25" borderId="17" xfId="0" applyFont="1" applyFill="1" applyBorder="1" applyAlignment="1">
      <alignment vertical="center"/>
    </xf>
    <xf numFmtId="0" fontId="21" fillId="31" borderId="37" xfId="0" applyFont="1" applyFill="1" applyBorder="1" applyAlignment="1">
      <alignment horizontal="justify" vertical="center"/>
    </xf>
    <xf numFmtId="0" fontId="21" fillId="25" borderId="55" xfId="0" applyFont="1" applyFill="1" applyBorder="1" applyAlignment="1">
      <alignment horizontal="justify" vertical="center"/>
    </xf>
    <xf numFmtId="0" fontId="21" fillId="0" borderId="55" xfId="0" applyFont="1" applyBorder="1" applyAlignment="1">
      <alignment horizontal="justify" vertical="center"/>
    </xf>
    <xf numFmtId="0" fontId="21" fillId="25" borderId="70" xfId="0" applyFont="1" applyFill="1" applyBorder="1" applyAlignment="1">
      <alignment horizontal="justify" vertical="center"/>
    </xf>
    <xf numFmtId="0" fontId="22" fillId="25" borderId="64" xfId="0" applyFont="1" applyFill="1" applyBorder="1" applyAlignment="1">
      <alignment horizontal="justify" vertical="center"/>
    </xf>
    <xf numFmtId="0" fontId="21" fillId="25" borderId="17" xfId="0" applyFont="1" applyFill="1" applyBorder="1" applyAlignment="1">
      <alignment horizontal="justify" vertical="center"/>
    </xf>
    <xf numFmtId="0" fontId="21" fillId="25" borderId="80" xfId="0" applyFont="1" applyFill="1" applyBorder="1" applyAlignment="1">
      <alignment vertical="center"/>
    </xf>
    <xf numFmtId="0" fontId="21" fillId="25" borderId="77" xfId="0" applyFont="1" applyFill="1" applyBorder="1" applyAlignment="1">
      <alignment vertical="center"/>
    </xf>
    <xf numFmtId="0" fontId="22" fillId="25" borderId="64" xfId="0" applyFont="1" applyFill="1" applyBorder="1" applyAlignment="1">
      <alignment horizontal="center" vertical="center"/>
    </xf>
    <xf numFmtId="0" fontId="21" fillId="25" borderId="17" xfId="0" applyFont="1" applyFill="1" applyBorder="1" applyAlignment="1">
      <alignment horizontal="center" vertical="center"/>
    </xf>
    <xf numFmtId="0" fontId="21" fillId="31" borderId="37" xfId="0" applyFont="1" applyFill="1" applyBorder="1" applyAlignment="1">
      <alignment horizontal="center" vertical="center" wrapText="1"/>
    </xf>
    <xf numFmtId="0" fontId="21" fillId="31" borderId="77" xfId="0" applyNumberFormat="1" applyFont="1" applyFill="1" applyBorder="1" applyAlignment="1">
      <alignment horizontal="center" vertical="center"/>
    </xf>
    <xf numFmtId="0" fontId="21" fillId="25" borderId="0" xfId="0" applyFont="1" applyFill="1" applyAlignment="1">
      <alignment vertical="center"/>
    </xf>
    <xf numFmtId="0" fontId="21" fillId="25" borderId="53" xfId="0" applyFont="1" applyFill="1" applyBorder="1" applyAlignment="1"/>
    <xf numFmtId="0" fontId="21" fillId="25" borderId="0" xfId="0" applyFont="1" applyFill="1" applyAlignment="1"/>
    <xf numFmtId="0" fontId="21" fillId="25" borderId="0" xfId="0" applyFont="1" applyFill="1" applyBorder="1" applyAlignment="1"/>
    <xf numFmtId="0" fontId="21" fillId="25" borderId="73" xfId="0" applyFont="1" applyFill="1" applyBorder="1" applyAlignment="1"/>
    <xf numFmtId="0" fontId="21" fillId="25" borderId="82" xfId="0" applyFont="1" applyFill="1" applyBorder="1" applyAlignment="1"/>
    <xf numFmtId="0" fontId="21" fillId="25" borderId="74" xfId="0" applyFont="1" applyFill="1" applyBorder="1" applyAlignment="1"/>
    <xf numFmtId="0" fontId="21" fillId="25" borderId="10" xfId="0" applyFont="1" applyFill="1" applyBorder="1" applyAlignment="1"/>
    <xf numFmtId="0" fontId="21" fillId="25" borderId="21" xfId="0" applyFont="1" applyFill="1" applyBorder="1"/>
    <xf numFmtId="0" fontId="21" fillId="25" borderId="78" xfId="0" applyFont="1" applyFill="1" applyBorder="1"/>
    <xf numFmtId="0" fontId="21" fillId="25" borderId="0" xfId="0" applyFont="1" applyFill="1" applyAlignment="1">
      <alignment vertical="center"/>
    </xf>
    <xf numFmtId="0" fontId="21" fillId="25" borderId="0" xfId="0" applyFont="1" applyFill="1" applyBorder="1" applyAlignment="1">
      <alignment vertical="center"/>
    </xf>
    <xf numFmtId="0" fontId="21" fillId="0" borderId="0" xfId="0" applyFont="1" applyAlignment="1"/>
    <xf numFmtId="0" fontId="21" fillId="25" borderId="78" xfId="0" applyFont="1" applyFill="1" applyBorder="1" applyAlignment="1">
      <alignment vertical="center"/>
    </xf>
    <xf numFmtId="0" fontId="21" fillId="25" borderId="53" xfId="0" applyFont="1" applyFill="1" applyBorder="1" applyAlignment="1">
      <alignment vertical="center"/>
    </xf>
    <xf numFmtId="14" fontId="21" fillId="25" borderId="0" xfId="0" applyNumberFormat="1" applyFont="1" applyFill="1" applyBorder="1" applyAlignment="1">
      <alignment horizontal="left" vertical="center"/>
    </xf>
    <xf numFmtId="0" fontId="0" fillId="25" borderId="0" xfId="0" applyFill="1" applyAlignment="1">
      <alignment vertical="center"/>
    </xf>
    <xf numFmtId="0" fontId="21" fillId="25" borderId="53" xfId="0" applyFont="1" applyFill="1" applyBorder="1" applyAlignment="1">
      <alignment vertical="center"/>
    </xf>
    <xf numFmtId="0" fontId="21" fillId="25" borderId="0" xfId="0" applyFont="1" applyFill="1" applyAlignment="1">
      <alignment horizontal="justify" vertical="top" wrapText="1"/>
    </xf>
    <xf numFmtId="11" fontId="21" fillId="25" borderId="0" xfId="0" applyNumberFormat="1" applyFont="1" applyFill="1" applyBorder="1" applyAlignment="1">
      <alignment horizontal="justify" vertical="top" wrapText="1"/>
    </xf>
    <xf numFmtId="0" fontId="21" fillId="25" borderId="0" xfId="0" applyFont="1" applyFill="1" applyBorder="1" applyAlignment="1">
      <alignment horizontal="justify" vertical="top" wrapText="1"/>
    </xf>
    <xf numFmtId="14" fontId="22" fillId="25" borderId="0" xfId="0" applyNumberFormat="1" applyFont="1" applyFill="1" applyAlignment="1">
      <alignment horizontal="center" vertical="center"/>
    </xf>
    <xf numFmtId="0" fontId="21" fillId="31" borderId="36" xfId="0" applyFont="1" applyFill="1" applyBorder="1" applyAlignment="1">
      <alignment horizontal="center" vertical="center"/>
    </xf>
    <xf numFmtId="0" fontId="22" fillId="31" borderId="37" xfId="0" applyFont="1" applyFill="1" applyBorder="1" applyAlignment="1">
      <alignment horizontal="center" vertical="center"/>
    </xf>
    <xf numFmtId="14" fontId="22" fillId="31" borderId="37" xfId="0" applyNumberFormat="1" applyFont="1" applyFill="1" applyBorder="1" applyAlignment="1">
      <alignment horizontal="center" vertical="center"/>
    </xf>
    <xf numFmtId="0" fontId="21" fillId="25" borderId="11" xfId="0" applyFont="1" applyFill="1" applyBorder="1" applyAlignment="1">
      <alignment horizontal="center" vertical="center"/>
    </xf>
    <xf numFmtId="0" fontId="21" fillId="25" borderId="22" xfId="0" applyFont="1" applyFill="1" applyBorder="1" applyAlignment="1">
      <alignment horizontal="center" vertical="center"/>
    </xf>
    <xf numFmtId="0" fontId="21" fillId="25" borderId="0" xfId="0" applyFont="1" applyFill="1" applyAlignment="1">
      <alignment vertical="center"/>
    </xf>
    <xf numFmtId="0" fontId="21" fillId="25" borderId="0" xfId="0" applyFont="1" applyFill="1" applyBorder="1" applyAlignment="1">
      <alignment vertical="center"/>
    </xf>
    <xf numFmtId="0" fontId="21" fillId="25" borderId="0" xfId="0" applyFont="1" applyFill="1" applyAlignment="1">
      <alignment vertical="center"/>
    </xf>
    <xf numFmtId="0" fontId="21" fillId="0" borderId="43" xfId="0" applyFont="1" applyBorder="1" applyAlignment="1">
      <alignment vertical="center"/>
    </xf>
    <xf numFmtId="0" fontId="21" fillId="25" borderId="43" xfId="0" applyFont="1" applyFill="1" applyBorder="1" applyAlignment="1">
      <alignment vertical="center"/>
    </xf>
    <xf numFmtId="0" fontId="21" fillId="25" borderId="56" xfId="0" applyFont="1" applyFill="1" applyBorder="1" applyAlignment="1">
      <alignment vertical="center"/>
    </xf>
    <xf numFmtId="0" fontId="21" fillId="25" borderId="0" xfId="0" applyFont="1" applyFill="1" applyBorder="1" applyAlignment="1">
      <alignment horizontal="justify" vertical="top" wrapText="1"/>
    </xf>
    <xf numFmtId="0" fontId="21" fillId="25" borderId="10" xfId="0" applyFont="1" applyFill="1" applyBorder="1" applyAlignment="1">
      <alignment horizontal="justify" vertical="top" wrapText="1"/>
    </xf>
    <xf numFmtId="0" fontId="21" fillId="25" borderId="11" xfId="0" applyFont="1" applyFill="1" applyBorder="1" applyAlignment="1">
      <alignment vertical="center"/>
    </xf>
    <xf numFmtId="166" fontId="21" fillId="31" borderId="34" xfId="0" applyNumberFormat="1" applyFont="1" applyFill="1" applyBorder="1" applyAlignment="1">
      <alignment horizontal="right" vertical="center"/>
    </xf>
    <xf numFmtId="0" fontId="0" fillId="25" borderId="0" xfId="0" applyFill="1" applyBorder="1" applyAlignment="1">
      <alignment vertical="center"/>
    </xf>
    <xf numFmtId="0" fontId="21" fillId="25" borderId="43" xfId="0" applyFont="1" applyFill="1" applyBorder="1" applyAlignment="1">
      <alignment vertical="center" wrapText="1"/>
    </xf>
    <xf numFmtId="0" fontId="22" fillId="31" borderId="43" xfId="0" applyFont="1" applyFill="1" applyBorder="1" applyAlignment="1">
      <alignment horizontal="center" vertical="center"/>
    </xf>
    <xf numFmtId="0" fontId="21" fillId="25" borderId="44" xfId="0" applyFont="1" applyFill="1" applyBorder="1" applyAlignment="1">
      <alignment vertical="center"/>
    </xf>
    <xf numFmtId="14" fontId="21" fillId="25" borderId="0" xfId="0" applyNumberFormat="1" applyFont="1" applyFill="1" applyAlignment="1">
      <alignment vertical="center"/>
    </xf>
    <xf numFmtId="1" fontId="21" fillId="25" borderId="0" xfId="0" applyNumberFormat="1" applyFont="1" applyFill="1" applyAlignment="1">
      <alignment vertical="center"/>
    </xf>
    <xf numFmtId="0" fontId="21" fillId="25" borderId="0" xfId="0" applyFont="1" applyFill="1" applyAlignment="1">
      <alignment vertical="center"/>
    </xf>
    <xf numFmtId="0" fontId="21" fillId="25" borderId="36" xfId="0" applyFont="1" applyFill="1" applyBorder="1" applyAlignment="1">
      <alignment vertical="center"/>
    </xf>
    <xf numFmtId="0" fontId="0" fillId="0" borderId="20" xfId="0" applyBorder="1" applyAlignment="1">
      <alignment horizontal="center"/>
    </xf>
    <xf numFmtId="0" fontId="22" fillId="25" borderId="0" xfId="0" applyFont="1" applyFill="1" applyAlignment="1">
      <alignment horizontal="center" vertical="center" wrapText="1"/>
    </xf>
    <xf numFmtId="166" fontId="21" fillId="31" borderId="37" xfId="0" applyNumberFormat="1" applyFont="1" applyFill="1" applyBorder="1" applyAlignment="1">
      <alignment horizontal="right" vertical="center"/>
    </xf>
    <xf numFmtId="0" fontId="38" fillId="25" borderId="0" xfId="0" applyFont="1" applyFill="1" applyAlignment="1">
      <alignment vertical="center"/>
    </xf>
    <xf numFmtId="0" fontId="38" fillId="25" borderId="0" xfId="0" applyFont="1" applyFill="1" applyBorder="1" applyAlignment="1">
      <alignment horizontal="center" vertical="center" wrapText="1"/>
    </xf>
    <xf numFmtId="0" fontId="38" fillId="25" borderId="0" xfId="0" applyFont="1" applyFill="1" applyBorder="1" applyAlignment="1">
      <alignment vertical="center"/>
    </xf>
    <xf numFmtId="0" fontId="38" fillId="25" borderId="0" xfId="0" applyFont="1" applyFill="1" applyAlignment="1">
      <alignment horizontal="center" vertical="center"/>
    </xf>
    <xf numFmtId="0" fontId="38" fillId="25" borderId="0" xfId="0" applyFont="1" applyFill="1" applyAlignment="1">
      <alignment horizontal="right" vertical="center"/>
    </xf>
    <xf numFmtId="0" fontId="38" fillId="25" borderId="0" xfId="0" applyFont="1" applyFill="1" applyBorder="1" applyAlignment="1">
      <alignment vertical="center" wrapText="1"/>
    </xf>
    <xf numFmtId="166" fontId="38" fillId="25" borderId="0" xfId="0" applyNumberFormat="1" applyFont="1" applyFill="1" applyAlignment="1">
      <alignment vertical="center"/>
    </xf>
    <xf numFmtId="6" fontId="38" fillId="25" borderId="0" xfId="0" applyNumberFormat="1" applyFont="1" applyFill="1" applyAlignment="1">
      <alignment vertical="center"/>
    </xf>
    <xf numFmtId="0" fontId="39" fillId="25" borderId="0" xfId="0" applyFont="1" applyFill="1" applyAlignment="1">
      <alignment vertical="center"/>
    </xf>
    <xf numFmtId="0" fontId="38" fillId="25" borderId="0" xfId="0" applyFont="1" applyFill="1" applyAlignment="1">
      <alignment horizontal="left" vertical="center"/>
    </xf>
    <xf numFmtId="0" fontId="38" fillId="25" borderId="0" xfId="0" applyFont="1" applyFill="1" applyBorder="1" applyAlignment="1">
      <alignment horizontal="center" vertical="center"/>
    </xf>
    <xf numFmtId="0" fontId="38" fillId="25" borderId="0" xfId="0" applyFont="1" applyFill="1" applyAlignment="1">
      <alignment horizontal="justify" vertical="center"/>
    </xf>
    <xf numFmtId="10" fontId="0" fillId="0" borderId="0" xfId="0" applyNumberFormat="1" applyFill="1" applyAlignment="1">
      <alignment horizontal="center"/>
    </xf>
    <xf numFmtId="14" fontId="20" fillId="24" borderId="83" xfId="0" applyNumberFormat="1" applyFont="1" applyFill="1" applyBorder="1" applyAlignment="1">
      <alignment horizontal="center" vertical="top"/>
    </xf>
    <xf numFmtId="14" fontId="20" fillId="24" borderId="84" xfId="0" applyNumberFormat="1" applyFont="1" applyFill="1" applyBorder="1" applyAlignment="1">
      <alignment horizontal="center" vertical="top"/>
    </xf>
    <xf numFmtId="10" fontId="23" fillId="28" borderId="60" xfId="0" applyNumberFormat="1" applyFont="1" applyFill="1" applyBorder="1" applyAlignment="1">
      <alignment horizontal="center"/>
    </xf>
    <xf numFmtId="0" fontId="21" fillId="25" borderId="37" xfId="0" applyFont="1" applyFill="1" applyBorder="1" applyAlignment="1">
      <alignment vertical="center"/>
    </xf>
    <xf numFmtId="0" fontId="21" fillId="25" borderId="43" xfId="0" applyFont="1" applyFill="1" applyBorder="1" applyAlignment="1">
      <alignment vertical="center"/>
    </xf>
    <xf numFmtId="0" fontId="21" fillId="25" borderId="56" xfId="0" applyFont="1" applyFill="1" applyBorder="1" applyAlignment="1">
      <alignment vertical="center"/>
    </xf>
    <xf numFmtId="0" fontId="21" fillId="25" borderId="36" xfId="0" applyFont="1" applyFill="1" applyBorder="1" applyAlignment="1">
      <alignment vertical="center"/>
    </xf>
    <xf numFmtId="10" fontId="0" fillId="25" borderId="0" xfId="0" applyNumberFormat="1" applyFill="1" applyBorder="1"/>
    <xf numFmtId="10" fontId="0" fillId="25" borderId="53" xfId="0" applyNumberFormat="1" applyFill="1" applyBorder="1"/>
    <xf numFmtId="10" fontId="0" fillId="25" borderId="0" xfId="0" applyNumberFormat="1" applyFill="1"/>
    <xf numFmtId="10" fontId="0" fillId="25" borderId="20" xfId="0" applyNumberFormat="1" applyFill="1" applyBorder="1"/>
    <xf numFmtId="0" fontId="0" fillId="25" borderId="0" xfId="0" applyFill="1"/>
    <xf numFmtId="167" fontId="0" fillId="25" borderId="0" xfId="0" applyNumberFormat="1" applyFill="1"/>
    <xf numFmtId="14" fontId="21" fillId="32" borderId="0" xfId="0" applyNumberFormat="1" applyFont="1" applyFill="1"/>
    <xf numFmtId="0" fontId="21" fillId="25" borderId="47" xfId="0" applyFont="1" applyFill="1" applyBorder="1" applyAlignment="1">
      <alignment vertical="center"/>
    </xf>
    <xf numFmtId="0" fontId="21" fillId="25" borderId="59" xfId="0" applyFont="1" applyFill="1" applyBorder="1" applyAlignment="1">
      <alignment vertical="center"/>
    </xf>
    <xf numFmtId="0" fontId="21" fillId="25" borderId="61" xfId="0" applyFont="1" applyFill="1" applyBorder="1" applyAlignment="1">
      <alignment vertical="center"/>
    </xf>
    <xf numFmtId="0" fontId="21" fillId="25" borderId="46" xfId="0" applyFont="1" applyFill="1" applyBorder="1" applyAlignment="1">
      <alignment vertical="center"/>
    </xf>
    <xf numFmtId="0" fontId="21" fillId="25" borderId="0" xfId="0" applyFont="1" applyFill="1" applyAlignment="1">
      <alignment vertical="center"/>
    </xf>
    <xf numFmtId="0" fontId="38" fillId="25" borderId="0" xfId="0" applyFont="1" applyFill="1" applyAlignment="1">
      <alignment vertical="center"/>
    </xf>
    <xf numFmtId="0" fontId="22" fillId="25" borderId="0" xfId="0" applyFont="1" applyFill="1" applyAlignment="1">
      <alignment horizontal="center" vertical="center" wrapText="1"/>
    </xf>
    <xf numFmtId="0" fontId="38" fillId="25" borderId="0" xfId="0" applyFont="1" applyFill="1" applyBorder="1" applyAlignment="1">
      <alignment vertical="center"/>
    </xf>
    <xf numFmtId="0" fontId="21" fillId="25" borderId="78" xfId="0" applyFont="1" applyFill="1" applyBorder="1" applyAlignment="1">
      <alignment vertical="center"/>
    </xf>
    <xf numFmtId="0" fontId="21" fillId="25" borderId="11" xfId="0" applyFont="1" applyFill="1" applyBorder="1" applyAlignment="1">
      <alignment vertical="center"/>
    </xf>
    <xf numFmtId="0" fontId="21" fillId="25" borderId="53" xfId="0" applyFont="1" applyFill="1" applyBorder="1" applyAlignment="1">
      <alignment vertical="center"/>
    </xf>
    <xf numFmtId="14" fontId="22" fillId="25" borderId="0" xfId="0" applyNumberFormat="1" applyFont="1" applyFill="1" applyBorder="1" applyAlignment="1">
      <alignment horizontal="center" vertical="center"/>
    </xf>
    <xf numFmtId="0" fontId="0" fillId="25" borderId="0" xfId="0" applyFill="1" applyBorder="1" applyAlignment="1">
      <alignment horizontal="center" vertical="center" wrapText="1"/>
    </xf>
    <xf numFmtId="0" fontId="0" fillId="25" borderId="10" xfId="0" applyFill="1" applyBorder="1" applyAlignment="1">
      <alignment horizontal="center" vertical="center" wrapText="1"/>
    </xf>
    <xf numFmtId="14" fontId="22" fillId="25" borderId="53" xfId="0" applyNumberFormat="1" applyFont="1" applyFill="1" applyBorder="1" applyAlignment="1">
      <alignment horizontal="center" vertical="center"/>
    </xf>
    <xf numFmtId="0" fontId="21" fillId="25" borderId="53" xfId="0" applyFont="1" applyFill="1" applyBorder="1" applyAlignment="1">
      <alignment horizontal="right" vertical="center"/>
    </xf>
    <xf numFmtId="14" fontId="21" fillId="25" borderId="53" xfId="0" applyNumberFormat="1" applyFont="1" applyFill="1" applyBorder="1" applyAlignment="1">
      <alignment horizontal="center" vertical="center"/>
    </xf>
    <xf numFmtId="14" fontId="22" fillId="25" borderId="20" xfId="0" applyNumberFormat="1" applyFont="1" applyFill="1" applyBorder="1" applyAlignment="1">
      <alignment horizontal="center" vertical="center"/>
    </xf>
    <xf numFmtId="0" fontId="45" fillId="25" borderId="0" xfId="0" applyFont="1" applyFill="1" applyAlignment="1">
      <alignment vertical="center"/>
    </xf>
    <xf numFmtId="164" fontId="0" fillId="0" borderId="20" xfId="0" applyNumberFormat="1" applyFill="1" applyBorder="1" applyAlignment="1">
      <alignment horizontal="center"/>
    </xf>
    <xf numFmtId="164" fontId="0" fillId="0" borderId="0" xfId="0" applyNumberFormat="1" applyFill="1" applyBorder="1" applyAlignment="1">
      <alignment horizontal="center"/>
    </xf>
    <xf numFmtId="164" fontId="0" fillId="0" borderId="53" xfId="0" applyNumberFormat="1" applyFill="1" applyBorder="1" applyAlignment="1">
      <alignment horizontal="center"/>
    </xf>
    <xf numFmtId="164" fontId="0" fillId="0" borderId="0" xfId="0" applyNumberFormat="1" applyFill="1" applyBorder="1"/>
    <xf numFmtId="168" fontId="20" fillId="24" borderId="0" xfId="0" applyNumberFormat="1" applyFont="1" applyFill="1"/>
    <xf numFmtId="0" fontId="21" fillId="25" borderId="37" xfId="0" applyFont="1" applyFill="1" applyBorder="1" applyAlignment="1">
      <alignment vertical="center"/>
    </xf>
    <xf numFmtId="0" fontId="21" fillId="25" borderId="33" xfId="0" applyFont="1" applyFill="1" applyBorder="1" applyAlignment="1">
      <alignment vertical="center"/>
    </xf>
    <xf numFmtId="0" fontId="21" fillId="25" borderId="36" xfId="0" applyFont="1" applyFill="1" applyBorder="1" applyAlignment="1">
      <alignment vertical="center"/>
    </xf>
    <xf numFmtId="0" fontId="21" fillId="25" borderId="39" xfId="0" applyFont="1" applyFill="1" applyBorder="1" applyAlignment="1">
      <alignment vertical="center"/>
    </xf>
    <xf numFmtId="0" fontId="21" fillId="25" borderId="85" xfId="0" applyFont="1" applyFill="1" applyBorder="1" applyAlignment="1">
      <alignment vertical="center"/>
    </xf>
    <xf numFmtId="10" fontId="21" fillId="25" borderId="80" xfId="0" applyNumberFormat="1" applyFont="1" applyFill="1" applyBorder="1" applyAlignment="1">
      <alignment vertical="center"/>
    </xf>
    <xf numFmtId="0" fontId="21" fillId="25" borderId="80" xfId="0" applyFont="1" applyFill="1" applyBorder="1" applyAlignment="1">
      <alignment horizontal="right" vertical="center"/>
    </xf>
    <xf numFmtId="1" fontId="21" fillId="31" borderId="40" xfId="0" applyNumberFormat="1" applyFont="1" applyFill="1" applyBorder="1" applyAlignment="1">
      <alignment vertical="center"/>
    </xf>
    <xf numFmtId="0" fontId="38" fillId="25" borderId="0" xfId="0" applyFont="1" applyFill="1" applyBorder="1" applyAlignment="1">
      <alignment vertical="center" wrapText="1"/>
    </xf>
    <xf numFmtId="0" fontId="0" fillId="0" borderId="0" xfId="0" applyAlignment="1">
      <alignment vertical="center"/>
    </xf>
    <xf numFmtId="14" fontId="22" fillId="25" borderId="53" xfId="0" applyNumberFormat="1" applyFont="1" applyFill="1" applyBorder="1" applyAlignment="1">
      <alignment horizontal="center" vertical="center"/>
    </xf>
    <xf numFmtId="0" fontId="19" fillId="25" borderId="53" xfId="0" applyFont="1" applyFill="1" applyBorder="1" applyAlignment="1">
      <alignment horizontal="center" vertical="center"/>
    </xf>
    <xf numFmtId="0" fontId="22" fillId="30" borderId="29" xfId="0" applyFont="1" applyFill="1" applyBorder="1" applyAlignment="1">
      <alignment horizontal="center" vertical="center"/>
    </xf>
    <xf numFmtId="0" fontId="21" fillId="30" borderId="52" xfId="0" applyFont="1" applyFill="1" applyBorder="1" applyAlignment="1">
      <alignment horizontal="center" vertical="center"/>
    </xf>
    <xf numFmtId="0" fontId="21" fillId="30" borderId="30" xfId="0" applyFont="1" applyFill="1" applyBorder="1" applyAlignment="1">
      <alignment horizontal="center" vertical="center"/>
    </xf>
    <xf numFmtId="0" fontId="38" fillId="25" borderId="11" xfId="0" applyFont="1" applyFill="1" applyBorder="1" applyAlignment="1">
      <alignment horizontal="justify" vertical="center" wrapText="1"/>
    </xf>
    <xf numFmtId="0" fontId="1" fillId="0" borderId="0"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78" xfId="0" applyFont="1" applyBorder="1" applyAlignment="1">
      <alignment vertical="center"/>
    </xf>
    <xf numFmtId="0" fontId="1" fillId="0" borderId="53" xfId="0" applyFont="1" applyBorder="1" applyAlignment="1">
      <alignment vertical="center"/>
    </xf>
    <xf numFmtId="0" fontId="1" fillId="0" borderId="60" xfId="0" applyFont="1" applyBorder="1" applyAlignment="1">
      <alignment vertical="center"/>
    </xf>
    <xf numFmtId="0" fontId="21" fillId="25" borderId="20" xfId="0" applyFont="1" applyFill="1" applyBorder="1" applyAlignment="1">
      <alignment vertical="center"/>
    </xf>
    <xf numFmtId="0" fontId="0" fillId="0" borderId="20" xfId="0" applyBorder="1" applyAlignment="1">
      <alignment vertical="center"/>
    </xf>
    <xf numFmtId="0" fontId="40" fillId="25" borderId="0" xfId="0" applyFont="1" applyFill="1" applyAlignment="1">
      <alignment vertical="top" wrapText="1"/>
    </xf>
    <xf numFmtId="0" fontId="41" fillId="25" borderId="0" xfId="0" applyFont="1" applyFill="1" applyAlignment="1">
      <alignment vertical="top" wrapText="1"/>
    </xf>
    <xf numFmtId="0" fontId="0" fillId="0" borderId="0" xfId="0" applyAlignment="1"/>
    <xf numFmtId="0" fontId="31" fillId="25" borderId="0" xfId="0" applyFont="1" applyFill="1" applyAlignment="1">
      <alignment horizontal="left" vertical="center" wrapText="1"/>
    </xf>
    <xf numFmtId="0" fontId="31" fillId="0" borderId="0" xfId="0" applyFont="1" applyAlignment="1">
      <alignment horizontal="left" vertical="center"/>
    </xf>
    <xf numFmtId="0" fontId="21" fillId="31" borderId="49" xfId="0" applyFont="1" applyFill="1" applyBorder="1" applyAlignment="1">
      <alignment vertical="center"/>
    </xf>
    <xf numFmtId="0" fontId="0" fillId="31" borderId="50" xfId="0" applyFill="1" applyBorder="1" applyAlignment="1">
      <alignment vertical="center"/>
    </xf>
    <xf numFmtId="0" fontId="0" fillId="31" borderId="58" xfId="0" applyFill="1" applyBorder="1" applyAlignment="1">
      <alignment vertical="center"/>
    </xf>
    <xf numFmtId="165" fontId="21" fillId="25" borderId="37" xfId="0" applyNumberFormat="1" applyFont="1" applyFill="1" applyBorder="1" applyAlignment="1">
      <alignment vertical="center"/>
    </xf>
    <xf numFmtId="165" fontId="21" fillId="0" borderId="37" xfId="0" applyNumberFormat="1" applyFont="1" applyBorder="1" applyAlignment="1">
      <alignment vertical="center"/>
    </xf>
    <xf numFmtId="165" fontId="21" fillId="0" borderId="38" xfId="0" applyNumberFormat="1" applyFont="1" applyBorder="1" applyAlignment="1">
      <alignment vertical="center"/>
    </xf>
    <xf numFmtId="0" fontId="21" fillId="25" borderId="37" xfId="0" applyFont="1" applyFill="1" applyBorder="1" applyAlignment="1">
      <alignment vertical="center"/>
    </xf>
    <xf numFmtId="0" fontId="21" fillId="0" borderId="37" xfId="0" applyFont="1" applyBorder="1" applyAlignment="1">
      <alignment vertical="center"/>
    </xf>
    <xf numFmtId="0" fontId="21" fillId="25" borderId="37" xfId="0" applyFont="1" applyFill="1" applyBorder="1" applyAlignment="1">
      <alignment horizontal="center" vertical="center"/>
    </xf>
    <xf numFmtId="0" fontId="21" fillId="0" borderId="37" xfId="0" applyFont="1" applyBorder="1" applyAlignment="1">
      <alignment horizontal="center" vertical="center"/>
    </xf>
    <xf numFmtId="49" fontId="21" fillId="31" borderId="42" xfId="0" applyNumberFormat="1" applyFont="1" applyFill="1" applyBorder="1" applyAlignment="1">
      <alignment horizontal="left" vertical="center"/>
    </xf>
    <xf numFmtId="49" fontId="21" fillId="31" borderId="48" xfId="0" applyNumberFormat="1" applyFont="1" applyFill="1" applyBorder="1" applyAlignment="1">
      <alignment horizontal="left" vertical="center"/>
    </xf>
    <xf numFmtId="0" fontId="21" fillId="0" borderId="38" xfId="0" applyFont="1" applyBorder="1" applyAlignment="1">
      <alignment vertical="center"/>
    </xf>
    <xf numFmtId="166" fontId="21" fillId="31" borderId="40" xfId="0" applyNumberFormat="1" applyFont="1" applyFill="1" applyBorder="1" applyAlignment="1">
      <alignment vertical="center"/>
    </xf>
    <xf numFmtId="0" fontId="21" fillId="31" borderId="40" xfId="0" applyFont="1" applyFill="1" applyBorder="1" applyAlignment="1">
      <alignment vertical="center"/>
    </xf>
    <xf numFmtId="0" fontId="21" fillId="31" borderId="41" xfId="0" applyFont="1" applyFill="1" applyBorder="1" applyAlignment="1">
      <alignment vertical="center"/>
    </xf>
    <xf numFmtId="0" fontId="22" fillId="30" borderId="52" xfId="0" applyFont="1" applyFill="1" applyBorder="1" applyAlignment="1">
      <alignment horizontal="center" vertical="center"/>
    </xf>
    <xf numFmtId="0" fontId="22" fillId="30" borderId="30" xfId="0" applyFont="1" applyFill="1" applyBorder="1" applyAlignment="1">
      <alignment horizontal="center" vertical="center"/>
    </xf>
    <xf numFmtId="0" fontId="24" fillId="25" borderId="34" xfId="0" applyFont="1" applyFill="1" applyBorder="1" applyAlignment="1">
      <alignment horizontal="left" vertical="center"/>
    </xf>
    <xf numFmtId="0" fontId="24" fillId="25" borderId="35" xfId="0" applyFont="1" applyFill="1" applyBorder="1" applyAlignment="1">
      <alignment horizontal="left" vertical="center"/>
    </xf>
    <xf numFmtId="166" fontId="21" fillId="25" borderId="37" xfId="0" applyNumberFormat="1" applyFont="1" applyFill="1" applyBorder="1" applyAlignment="1">
      <alignment horizontal="center" vertical="center"/>
    </xf>
    <xf numFmtId="0" fontId="21" fillId="0" borderId="38" xfId="0" applyFont="1" applyBorder="1" applyAlignment="1">
      <alignment horizontal="center" vertical="center"/>
    </xf>
    <xf numFmtId="49" fontId="21" fillId="31" borderId="37" xfId="0" applyNumberFormat="1" applyFont="1" applyFill="1" applyBorder="1" applyAlignment="1">
      <alignment vertical="center"/>
    </xf>
    <xf numFmtId="0" fontId="26" fillId="31" borderId="37" xfId="43" applyNumberFormat="1" applyFont="1" applyFill="1" applyBorder="1" applyAlignment="1">
      <alignment vertical="center"/>
    </xf>
    <xf numFmtId="0" fontId="21" fillId="31" borderId="37" xfId="0" applyFont="1" applyFill="1" applyBorder="1" applyAlignment="1">
      <alignment vertical="center"/>
    </xf>
    <xf numFmtId="0" fontId="21" fillId="25" borderId="37" xfId="0" applyFont="1" applyFill="1" applyBorder="1" applyAlignment="1">
      <alignment horizontal="right" vertical="center"/>
    </xf>
    <xf numFmtId="0" fontId="21" fillId="0" borderId="37" xfId="0" applyFont="1" applyBorder="1" applyAlignment="1">
      <alignment horizontal="right" vertical="center"/>
    </xf>
    <xf numFmtId="0" fontId="21" fillId="25" borderId="65" xfId="0" applyFont="1" applyFill="1" applyBorder="1" applyAlignment="1">
      <alignment vertical="center"/>
    </xf>
    <xf numFmtId="0" fontId="21" fillId="0" borderId="66" xfId="0" applyFont="1" applyBorder="1" applyAlignment="1">
      <alignment vertical="center"/>
    </xf>
    <xf numFmtId="0" fontId="21" fillId="0" borderId="72" xfId="0" applyFont="1" applyBorder="1" applyAlignment="1">
      <alignment vertical="center"/>
    </xf>
    <xf numFmtId="166" fontId="21" fillId="25" borderId="56" xfId="0" applyNumberFormat="1" applyFont="1" applyFill="1" applyBorder="1" applyAlignment="1">
      <alignment horizontal="left" vertical="center"/>
    </xf>
    <xf numFmtId="0" fontId="0" fillId="0" borderId="43" xfId="0" applyBorder="1" applyAlignment="1">
      <alignment vertical="center"/>
    </xf>
    <xf numFmtId="0" fontId="0" fillId="0" borderId="48" xfId="0" applyBorder="1" applyAlignment="1">
      <alignment vertical="center"/>
    </xf>
    <xf numFmtId="0" fontId="21" fillId="25" borderId="49" xfId="0" applyFont="1" applyFill="1" applyBorder="1" applyAlignment="1">
      <alignment vertical="center"/>
    </xf>
    <xf numFmtId="0" fontId="0" fillId="0" borderId="50" xfId="0" applyBorder="1" applyAlignment="1">
      <alignment vertical="center"/>
    </xf>
    <xf numFmtId="0" fontId="0" fillId="0" borderId="51" xfId="0" applyBorder="1" applyAlignment="1">
      <alignment vertical="center"/>
    </xf>
    <xf numFmtId="49" fontId="21" fillId="31" borderId="37" xfId="0" applyNumberFormat="1" applyFont="1" applyFill="1" applyBorder="1" applyAlignment="1">
      <alignment horizontal="right" vertical="center"/>
    </xf>
    <xf numFmtId="0" fontId="27" fillId="25" borderId="0" xfId="0" applyFont="1" applyFill="1" applyAlignment="1">
      <alignment horizontal="justify" vertical="center" wrapText="1"/>
    </xf>
    <xf numFmtId="0" fontId="21" fillId="0" borderId="0" xfId="0" applyFont="1" applyAlignment="1">
      <alignment horizontal="justify" vertical="center" wrapText="1"/>
    </xf>
    <xf numFmtId="0" fontId="21" fillId="0" borderId="0" xfId="0" applyFont="1" applyAlignment="1">
      <alignment vertical="center"/>
    </xf>
    <xf numFmtId="0" fontId="21" fillId="31" borderId="37" xfId="0" applyFont="1" applyFill="1" applyBorder="1" applyAlignment="1">
      <alignment horizontal="center" vertical="center" wrapText="1"/>
    </xf>
    <xf numFmtId="0" fontId="21" fillId="0" borderId="37" xfId="0" applyFont="1" applyBorder="1" applyAlignment="1">
      <alignment horizontal="center" vertical="center" wrapText="1"/>
    </xf>
    <xf numFmtId="49" fontId="21" fillId="25" borderId="80" xfId="0" applyNumberFormat="1" applyFont="1" applyFill="1" applyBorder="1" applyAlignment="1">
      <alignment horizontal="right" vertical="center"/>
    </xf>
    <xf numFmtId="0" fontId="21" fillId="0" borderId="80" xfId="0" applyFont="1" applyBorder="1" applyAlignment="1">
      <alignment horizontal="right" vertical="center"/>
    </xf>
    <xf numFmtId="0" fontId="21" fillId="0" borderId="86" xfId="0" applyFont="1" applyBorder="1" applyAlignment="1">
      <alignment horizontal="right" vertical="center"/>
    </xf>
    <xf numFmtId="0" fontId="21" fillId="25" borderId="80" xfId="0" applyFont="1" applyFill="1" applyBorder="1" applyAlignment="1">
      <alignment horizontal="right" vertical="center"/>
    </xf>
    <xf numFmtId="49" fontId="21" fillId="31" borderId="37" xfId="0" applyNumberFormat="1" applyFont="1" applyFill="1" applyBorder="1" applyAlignment="1">
      <alignment horizontal="center" vertical="center"/>
    </xf>
    <xf numFmtId="49" fontId="26" fillId="31" borderId="37" xfId="43" applyNumberFormat="1" applyFont="1" applyFill="1" applyBorder="1" applyAlignment="1">
      <alignment vertical="center"/>
    </xf>
    <xf numFmtId="49" fontId="21" fillId="31" borderId="43" xfId="0" applyNumberFormat="1" applyFont="1" applyFill="1" applyBorder="1" applyAlignment="1">
      <alignment horizontal="left" vertical="center"/>
    </xf>
    <xf numFmtId="165" fontId="21" fillId="25" borderId="0" xfId="0" applyNumberFormat="1" applyFont="1" applyFill="1" applyAlignment="1">
      <alignment horizontal="right" vertical="center"/>
    </xf>
    <xf numFmtId="0" fontId="21" fillId="25" borderId="0" xfId="0" applyFont="1" applyFill="1" applyAlignment="1">
      <alignment vertical="center"/>
    </xf>
    <xf numFmtId="0" fontId="21" fillId="31" borderId="37" xfId="0" applyNumberFormat="1" applyFont="1" applyFill="1" applyBorder="1" applyAlignment="1">
      <alignment vertical="center"/>
    </xf>
    <xf numFmtId="0" fontId="21" fillId="25" borderId="37" xfId="0" applyNumberFormat="1" applyFont="1" applyFill="1" applyBorder="1" applyAlignment="1">
      <alignment horizontal="right" vertical="center"/>
    </xf>
    <xf numFmtId="14" fontId="21" fillId="31" borderId="37" xfId="0" applyNumberFormat="1" applyFont="1" applyFill="1" applyBorder="1" applyAlignment="1">
      <alignment horizontal="center" vertical="center"/>
    </xf>
    <xf numFmtId="0" fontId="21" fillId="31" borderId="37" xfId="0" applyFont="1" applyFill="1" applyBorder="1" applyAlignment="1">
      <alignment horizontal="center" vertical="center"/>
    </xf>
    <xf numFmtId="165" fontId="21" fillId="25" borderId="37" xfId="0" applyNumberFormat="1" applyFont="1" applyFill="1" applyBorder="1" applyAlignment="1">
      <alignment horizontal="right" vertical="center"/>
    </xf>
    <xf numFmtId="0" fontId="21" fillId="25" borderId="37" xfId="0" applyFont="1" applyFill="1" applyBorder="1" applyAlignment="1">
      <alignment horizontal="left" vertical="center"/>
    </xf>
    <xf numFmtId="1" fontId="21" fillId="31" borderId="42" xfId="0" applyNumberFormat="1" applyFont="1" applyFill="1" applyBorder="1" applyAlignment="1">
      <alignment horizontal="left" vertical="center"/>
    </xf>
    <xf numFmtId="1" fontId="21" fillId="31" borderId="43" xfId="0" applyNumberFormat="1" applyFont="1" applyFill="1" applyBorder="1" applyAlignment="1">
      <alignment horizontal="left" vertical="center"/>
    </xf>
    <xf numFmtId="1" fontId="21" fillId="31" borderId="44" xfId="0" applyNumberFormat="1" applyFont="1" applyFill="1" applyBorder="1" applyAlignment="1">
      <alignment horizontal="left" vertical="center"/>
    </xf>
    <xf numFmtId="0" fontId="22" fillId="25" borderId="21" xfId="0" applyFont="1" applyFill="1" applyBorder="1" applyAlignment="1">
      <alignment horizontal="left" vertical="center"/>
    </xf>
    <xf numFmtId="0" fontId="22" fillId="25" borderId="20" xfId="0" applyFont="1" applyFill="1" applyBorder="1" applyAlignment="1">
      <alignment horizontal="left" vertical="center"/>
    </xf>
    <xf numFmtId="0" fontId="22" fillId="25" borderId="24" xfId="0" applyFont="1" applyFill="1" applyBorder="1" applyAlignment="1">
      <alignment horizontal="left" vertical="center"/>
    </xf>
    <xf numFmtId="0" fontId="21" fillId="0" borderId="78" xfId="0" applyFont="1" applyBorder="1" applyAlignment="1">
      <alignment vertical="center"/>
    </xf>
    <xf numFmtId="0" fontId="21" fillId="0" borderId="53" xfId="0" applyFont="1" applyBorder="1" applyAlignment="1">
      <alignment vertical="center"/>
    </xf>
    <xf numFmtId="0" fontId="21" fillId="0" borderId="60" xfId="0" applyFont="1" applyBorder="1" applyAlignment="1">
      <alignment vertical="center"/>
    </xf>
    <xf numFmtId="0" fontId="21" fillId="31" borderId="38" xfId="0" applyFont="1" applyFill="1" applyBorder="1" applyAlignment="1">
      <alignment vertical="center"/>
    </xf>
    <xf numFmtId="0" fontId="21" fillId="25" borderId="42" xfId="0" applyFont="1" applyFill="1" applyBorder="1" applyAlignment="1">
      <alignment vertical="center"/>
    </xf>
    <xf numFmtId="0" fontId="21" fillId="0" borderId="43" xfId="0" applyFont="1" applyBorder="1" applyAlignment="1">
      <alignment vertical="center"/>
    </xf>
    <xf numFmtId="0" fontId="22" fillId="25" borderId="64" xfId="0" applyFont="1" applyFill="1" applyBorder="1" applyAlignment="1">
      <alignment horizontal="left" vertical="center"/>
    </xf>
    <xf numFmtId="0" fontId="22" fillId="25" borderId="0" xfId="0" applyFont="1" applyFill="1" applyBorder="1" applyAlignment="1">
      <alignment horizontal="left" vertical="center"/>
    </xf>
    <xf numFmtId="0" fontId="22" fillId="25" borderId="17" xfId="0" applyFont="1" applyFill="1" applyBorder="1" applyAlignment="1">
      <alignment horizontal="left" vertical="center"/>
    </xf>
    <xf numFmtId="0" fontId="21" fillId="0" borderId="64" xfId="0" applyFont="1" applyBorder="1" applyAlignment="1">
      <alignment vertical="center"/>
    </xf>
    <xf numFmtId="0" fontId="21" fillId="0" borderId="0" xfId="0" applyFont="1" applyBorder="1" applyAlignment="1">
      <alignment vertical="center"/>
    </xf>
    <xf numFmtId="0" fontId="21" fillId="0" borderId="17" xfId="0" applyFont="1" applyBorder="1" applyAlignment="1">
      <alignment vertical="center"/>
    </xf>
    <xf numFmtId="0" fontId="21" fillId="25" borderId="64" xfId="0" applyFont="1" applyFill="1" applyBorder="1" applyAlignment="1">
      <alignment horizontal="justify" vertical="center" wrapText="1"/>
    </xf>
    <xf numFmtId="0" fontId="21" fillId="0" borderId="0"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64" xfId="0" applyFont="1" applyBorder="1" applyAlignment="1">
      <alignment horizontal="justify" vertical="center" wrapText="1"/>
    </xf>
    <xf numFmtId="0" fontId="21" fillId="31" borderId="42" xfId="0" applyFont="1" applyFill="1" applyBorder="1" applyAlignment="1">
      <alignment horizontal="center" vertical="center"/>
    </xf>
    <xf numFmtId="0" fontId="21" fillId="31" borderId="48" xfId="0" applyFont="1" applyFill="1" applyBorder="1" applyAlignment="1">
      <alignment vertical="center"/>
    </xf>
    <xf numFmtId="0" fontId="21" fillId="25" borderId="43" xfId="0" applyFont="1" applyFill="1" applyBorder="1" applyAlignment="1">
      <alignment vertical="center"/>
    </xf>
    <xf numFmtId="0" fontId="21" fillId="0" borderId="48" xfId="0" applyFont="1" applyBorder="1" applyAlignment="1">
      <alignment vertical="center"/>
    </xf>
    <xf numFmtId="0" fontId="21" fillId="31" borderId="42" xfId="0" applyFont="1" applyFill="1" applyBorder="1" applyAlignment="1">
      <alignment vertical="center"/>
    </xf>
    <xf numFmtId="0" fontId="21" fillId="31" borderId="43" xfId="0" applyFont="1" applyFill="1" applyBorder="1" applyAlignment="1">
      <alignment vertical="center"/>
    </xf>
    <xf numFmtId="0" fontId="21" fillId="31" borderId="42" xfId="0" applyFont="1" applyFill="1" applyBorder="1" applyAlignment="1">
      <alignment horizontal="justify" vertical="center"/>
    </xf>
    <xf numFmtId="166" fontId="21" fillId="25" borderId="0" xfId="0" applyNumberFormat="1" applyFont="1" applyFill="1" applyBorder="1" applyAlignment="1">
      <alignment horizontal="left" vertical="center"/>
    </xf>
    <xf numFmtId="166" fontId="21" fillId="0" borderId="0" xfId="0" applyNumberFormat="1" applyFont="1" applyBorder="1" applyAlignment="1">
      <alignment horizontal="left" vertical="center"/>
    </xf>
    <xf numFmtId="0" fontId="21" fillId="25" borderId="64" xfId="0" applyFont="1" applyFill="1" applyBorder="1" applyAlignment="1">
      <alignment vertical="center"/>
    </xf>
    <xf numFmtId="0" fontId="21" fillId="25" borderId="0" xfId="0" applyFont="1" applyFill="1" applyBorder="1" applyAlignment="1">
      <alignment vertical="center"/>
    </xf>
    <xf numFmtId="0" fontId="28" fillId="25" borderId="0" xfId="0" applyFont="1" applyFill="1" applyBorder="1" applyAlignment="1">
      <alignment horizontal="justify" vertical="center"/>
    </xf>
    <xf numFmtId="0" fontId="21" fillId="31" borderId="80" xfId="0" applyFont="1" applyFill="1" applyBorder="1" applyAlignment="1">
      <alignment vertical="center"/>
    </xf>
    <xf numFmtId="0" fontId="21" fillId="31" borderId="65" xfId="0" applyNumberFormat="1" applyFont="1" applyFill="1" applyBorder="1" applyAlignment="1">
      <alignment horizontal="right" vertical="center"/>
    </xf>
    <xf numFmtId="0" fontId="21" fillId="31" borderId="66" xfId="0" applyFont="1" applyFill="1" applyBorder="1" applyAlignment="1">
      <alignment vertical="center"/>
    </xf>
    <xf numFmtId="0" fontId="21" fillId="31" borderId="72" xfId="0" applyFont="1" applyFill="1" applyBorder="1" applyAlignment="1">
      <alignment vertical="center"/>
    </xf>
    <xf numFmtId="0" fontId="21" fillId="0" borderId="20" xfId="0" applyFont="1" applyBorder="1" applyAlignment="1">
      <alignment horizontal="left" vertical="center"/>
    </xf>
    <xf numFmtId="0" fontId="21" fillId="0" borderId="24" xfId="0" applyFont="1" applyBorder="1" applyAlignment="1">
      <alignment horizontal="left" vertical="center"/>
    </xf>
    <xf numFmtId="49" fontId="21" fillId="31" borderId="42" xfId="0" applyNumberFormat="1" applyFont="1" applyFill="1" applyBorder="1" applyAlignment="1">
      <alignment horizontal="right" vertical="center"/>
    </xf>
    <xf numFmtId="49" fontId="21" fillId="31" borderId="43" xfId="0" applyNumberFormat="1" applyFont="1" applyFill="1" applyBorder="1" applyAlignment="1">
      <alignment vertical="center"/>
    </xf>
    <xf numFmtId="49" fontId="21" fillId="31" borderId="48" xfId="0" applyNumberFormat="1" applyFont="1" applyFill="1" applyBorder="1" applyAlignment="1">
      <alignment vertical="center"/>
    </xf>
    <xf numFmtId="0" fontId="21" fillId="25" borderId="42" xfId="0" applyFont="1" applyFill="1" applyBorder="1" applyAlignment="1">
      <alignment horizontal="right" vertical="center"/>
    </xf>
    <xf numFmtId="0" fontId="28" fillId="25" borderId="66" xfId="0" applyFont="1" applyFill="1" applyBorder="1" applyAlignment="1">
      <alignment horizontal="justify" vertical="center"/>
    </xf>
    <xf numFmtId="0" fontId="21" fillId="25" borderId="42" xfId="0" applyNumberFormat="1" applyFont="1" applyFill="1" applyBorder="1" applyAlignment="1">
      <alignment horizontal="right" vertical="center"/>
    </xf>
    <xf numFmtId="0" fontId="21" fillId="25" borderId="43" xfId="0" applyFont="1" applyFill="1" applyBorder="1" applyAlignment="1">
      <alignment horizontal="right" vertical="center"/>
    </xf>
    <xf numFmtId="0" fontId="21" fillId="25" borderId="48" xfId="0" applyFont="1" applyFill="1" applyBorder="1" applyAlignment="1">
      <alignment horizontal="right" vertical="center"/>
    </xf>
    <xf numFmtId="0" fontId="21" fillId="31" borderId="42" xfId="0" applyNumberFormat="1" applyFont="1" applyFill="1" applyBorder="1" applyAlignment="1">
      <alignment vertical="center"/>
    </xf>
    <xf numFmtId="14" fontId="21" fillId="31" borderId="37" xfId="0" applyNumberFormat="1" applyFont="1" applyFill="1" applyBorder="1" applyAlignment="1">
      <alignment horizontal="right" vertical="center"/>
    </xf>
    <xf numFmtId="0" fontId="21" fillId="31" borderId="45" xfId="0" applyNumberFormat="1" applyFont="1" applyFill="1" applyBorder="1" applyAlignment="1">
      <alignment horizontal="right" vertical="center"/>
    </xf>
    <xf numFmtId="0" fontId="21" fillId="31" borderId="46" xfId="0" applyFont="1" applyFill="1" applyBorder="1" applyAlignment="1">
      <alignment vertical="center"/>
    </xf>
    <xf numFmtId="0" fontId="21" fillId="31" borderId="62" xfId="0" applyFont="1" applyFill="1" applyBorder="1" applyAlignment="1">
      <alignment vertical="center"/>
    </xf>
    <xf numFmtId="0" fontId="21" fillId="31" borderId="34" xfId="0" applyNumberFormat="1" applyFont="1" applyFill="1" applyBorder="1" applyAlignment="1">
      <alignment vertical="center"/>
    </xf>
    <xf numFmtId="0" fontId="21" fillId="31" borderId="34" xfId="0" applyFont="1" applyFill="1" applyBorder="1" applyAlignment="1">
      <alignment vertical="center"/>
    </xf>
    <xf numFmtId="0" fontId="21" fillId="0" borderId="34" xfId="0" applyFont="1" applyBorder="1" applyAlignment="1">
      <alignment horizontal="right" vertical="center"/>
    </xf>
    <xf numFmtId="0" fontId="38" fillId="25" borderId="0" xfId="0" applyFont="1" applyFill="1" applyAlignment="1">
      <alignment vertical="center"/>
    </xf>
    <xf numFmtId="0" fontId="38" fillId="0" borderId="0" xfId="0" applyFont="1" applyAlignment="1">
      <alignment vertical="center"/>
    </xf>
    <xf numFmtId="0" fontId="21" fillId="31" borderId="80" xfId="0" applyNumberFormat="1" applyFont="1" applyFill="1" applyBorder="1" applyAlignment="1">
      <alignment vertical="center"/>
    </xf>
    <xf numFmtId="0" fontId="24" fillId="25" borderId="37" xfId="0" applyFont="1" applyFill="1" applyBorder="1" applyAlignment="1">
      <alignment horizontal="left" vertical="center"/>
    </xf>
    <xf numFmtId="0" fontId="24" fillId="25" borderId="38" xfId="0" applyFont="1" applyFill="1" applyBorder="1" applyAlignment="1">
      <alignment horizontal="left" vertical="center"/>
    </xf>
    <xf numFmtId="0" fontId="21" fillId="25" borderId="56" xfId="0" applyFont="1" applyFill="1" applyBorder="1" applyAlignment="1">
      <alignment vertical="center"/>
    </xf>
    <xf numFmtId="166" fontId="37" fillId="31" borderId="42" xfId="0" applyNumberFormat="1" applyFont="1" applyFill="1" applyBorder="1" applyAlignment="1">
      <alignment horizontal="center" vertical="center"/>
    </xf>
    <xf numFmtId="166" fontId="37" fillId="31" borderId="43" xfId="0" applyNumberFormat="1" applyFont="1" applyFill="1" applyBorder="1" applyAlignment="1">
      <alignment horizontal="center" vertical="center"/>
    </xf>
    <xf numFmtId="166" fontId="37" fillId="31" borderId="48" xfId="0" applyNumberFormat="1" applyFont="1"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22" fillId="25" borderId="0" xfId="0" applyFont="1" applyFill="1" applyAlignment="1">
      <alignment horizontal="center" vertical="center" wrapText="1"/>
    </xf>
    <xf numFmtId="0" fontId="38" fillId="25" borderId="0" xfId="0" applyFont="1" applyFill="1" applyBorder="1" applyAlignment="1">
      <alignment vertical="center"/>
    </xf>
    <xf numFmtId="0" fontId="39" fillId="0" borderId="0" xfId="0" applyFont="1" applyAlignment="1">
      <alignment vertical="center"/>
    </xf>
    <xf numFmtId="49" fontId="21" fillId="31" borderId="42" xfId="0" applyNumberFormat="1" applyFont="1" applyFill="1" applyBorder="1" applyAlignment="1">
      <alignment vertical="center"/>
    </xf>
    <xf numFmtId="0" fontId="0" fillId="0" borderId="44" xfId="0" applyBorder="1" applyAlignment="1">
      <alignment vertical="center"/>
    </xf>
    <xf numFmtId="0" fontId="0" fillId="0" borderId="0" xfId="0" applyAlignment="1">
      <alignment horizontal="center" vertical="center"/>
    </xf>
    <xf numFmtId="14" fontId="43" fillId="25" borderId="0" xfId="0" applyNumberFormat="1" applyFont="1" applyFill="1" applyAlignment="1">
      <alignment horizontal="right" vertical="top" textRotation="90"/>
    </xf>
    <xf numFmtId="0" fontId="44" fillId="0" borderId="0" xfId="0" applyFont="1" applyAlignment="1">
      <alignment horizontal="right" vertical="top" textRotation="90"/>
    </xf>
    <xf numFmtId="0" fontId="44" fillId="0" borderId="0" xfId="0" applyFont="1" applyAlignment="1"/>
    <xf numFmtId="0" fontId="21" fillId="25" borderId="0" xfId="0" applyFont="1" applyFill="1" applyAlignment="1"/>
    <xf numFmtId="0" fontId="21" fillId="25" borderId="0" xfId="0" applyFont="1" applyFill="1" applyAlignment="1">
      <alignment horizontal="justify" wrapText="1"/>
    </xf>
    <xf numFmtId="0" fontId="0" fillId="25" borderId="0" xfId="0" applyFill="1" applyAlignment="1">
      <alignment horizontal="justify" wrapText="1"/>
    </xf>
    <xf numFmtId="0" fontId="21" fillId="25" borderId="0" xfId="0" applyFont="1" applyFill="1" applyAlignment="1">
      <alignment horizontal="justify" vertical="top" wrapText="1"/>
    </xf>
    <xf numFmtId="0" fontId="22" fillId="25" borderId="0" xfId="0" applyFont="1" applyFill="1" applyAlignment="1">
      <alignment horizontal="justify" vertical="top" wrapText="1"/>
    </xf>
    <xf numFmtId="165" fontId="21" fillId="25" borderId="0" xfId="0" applyNumberFormat="1" applyFont="1" applyFill="1" applyBorder="1" applyAlignment="1">
      <alignment horizontal="justify" vertical="top" wrapText="1"/>
    </xf>
    <xf numFmtId="11" fontId="21" fillId="25" borderId="64" xfId="0" applyNumberFormat="1" applyFont="1" applyFill="1" applyBorder="1" applyAlignment="1">
      <alignment horizontal="justify" vertical="top" wrapText="1"/>
    </xf>
    <xf numFmtId="11" fontId="21" fillId="25" borderId="0" xfId="0" applyNumberFormat="1" applyFont="1" applyFill="1" applyBorder="1" applyAlignment="1">
      <alignment horizontal="justify" vertical="top" wrapText="1"/>
    </xf>
    <xf numFmtId="0" fontId="21" fillId="25" borderId="0" xfId="0" applyFont="1" applyFill="1" applyBorder="1" applyAlignment="1">
      <alignment horizontal="justify" vertical="top" wrapText="1"/>
    </xf>
    <xf numFmtId="0" fontId="21" fillId="25" borderId="10" xfId="0" applyFont="1" applyFill="1" applyBorder="1" applyAlignment="1">
      <alignment horizontal="justify" vertical="top" wrapText="1"/>
    </xf>
    <xf numFmtId="0" fontId="21" fillId="25" borderId="0" xfId="0" applyNumberFormat="1" applyFont="1" applyFill="1" applyBorder="1" applyAlignment="1">
      <alignment vertical="center"/>
    </xf>
    <xf numFmtId="0" fontId="22" fillId="25" borderId="0" xfId="0" applyFont="1" applyFill="1" applyBorder="1" applyAlignment="1">
      <alignment horizontal="center"/>
    </xf>
    <xf numFmtId="0" fontId="21" fillId="25" borderId="0" xfId="0" applyFont="1" applyFill="1" applyBorder="1" applyAlignment="1"/>
    <xf numFmtId="0" fontId="22" fillId="25" borderId="0" xfId="0" applyFont="1" applyFill="1" applyBorder="1" applyAlignment="1">
      <alignment horizontal="center" vertical="top"/>
    </xf>
    <xf numFmtId="0" fontId="21" fillId="25" borderId="0" xfId="0" applyFont="1" applyFill="1" applyBorder="1" applyAlignment="1">
      <alignment vertical="top"/>
    </xf>
    <xf numFmtId="0" fontId="21" fillId="30" borderId="52" xfId="0" applyFont="1" applyFill="1" applyBorder="1" applyAlignment="1"/>
    <xf numFmtId="0" fontId="21" fillId="30" borderId="30" xfId="0" applyFont="1" applyFill="1" applyBorder="1" applyAlignment="1"/>
    <xf numFmtId="0" fontId="21" fillId="25" borderId="11" xfId="0" applyFont="1" applyFill="1" applyBorder="1" applyAlignment="1"/>
    <xf numFmtId="0" fontId="21" fillId="0" borderId="0" xfId="0" applyFont="1" applyBorder="1" applyAlignment="1"/>
    <xf numFmtId="0" fontId="21" fillId="25" borderId="0" xfId="0" applyFont="1" applyFill="1" applyAlignment="1">
      <alignment wrapText="1"/>
    </xf>
    <xf numFmtId="0" fontId="21" fillId="25" borderId="53" xfId="0" applyFont="1" applyFill="1" applyBorder="1" applyAlignment="1"/>
    <xf numFmtId="10" fontId="21" fillId="25" borderId="55" xfId="0" applyNumberFormat="1" applyFont="1" applyFill="1" applyBorder="1" applyAlignment="1">
      <alignment horizontal="justify" vertical="top" wrapText="1"/>
    </xf>
    <xf numFmtId="0" fontId="21" fillId="25" borderId="55" xfId="0" applyFont="1" applyFill="1" applyBorder="1" applyAlignment="1">
      <alignment horizontal="justify" vertical="top" wrapText="1"/>
    </xf>
    <xf numFmtId="0" fontId="21" fillId="25" borderId="57" xfId="0" applyFont="1" applyFill="1" applyBorder="1" applyAlignment="1">
      <alignment horizontal="justify" vertical="top" wrapText="1"/>
    </xf>
    <xf numFmtId="0" fontId="21" fillId="25" borderId="64" xfId="0" applyFont="1" applyFill="1" applyBorder="1" applyAlignment="1">
      <alignment horizontal="justify" vertical="top" wrapText="1"/>
    </xf>
    <xf numFmtId="11" fontId="21" fillId="25" borderId="65" xfId="0" applyNumberFormat="1" applyFont="1" applyFill="1" applyBorder="1" applyAlignment="1">
      <alignment horizontal="justify" vertical="top" wrapText="1"/>
    </xf>
    <xf numFmtId="0" fontId="21" fillId="25" borderId="66" xfId="0" applyFont="1" applyFill="1" applyBorder="1" applyAlignment="1">
      <alignment horizontal="justify" vertical="top" wrapText="1"/>
    </xf>
    <xf numFmtId="4" fontId="21" fillId="25" borderId="66" xfId="0" applyNumberFormat="1" applyFont="1" applyFill="1" applyBorder="1" applyAlignment="1">
      <alignment horizontal="justify" vertical="top" wrapText="1"/>
    </xf>
    <xf numFmtId="0" fontId="21" fillId="25" borderId="56" xfId="0" applyFont="1" applyFill="1" applyBorder="1" applyAlignment="1">
      <alignment horizontal="justify" vertical="center" wrapText="1"/>
    </xf>
    <xf numFmtId="0" fontId="21" fillId="25" borderId="43" xfId="0" applyFont="1" applyFill="1" applyBorder="1" applyAlignment="1"/>
    <xf numFmtId="0" fontId="21" fillId="25" borderId="48" xfId="0" applyFont="1" applyFill="1" applyBorder="1" applyAlignment="1"/>
    <xf numFmtId="0" fontId="21" fillId="25" borderId="56" xfId="0" applyFont="1" applyFill="1" applyBorder="1" applyAlignment="1"/>
    <xf numFmtId="11" fontId="21" fillId="25" borderId="49" xfId="0" applyNumberFormat="1" applyFont="1" applyFill="1" applyBorder="1" applyAlignment="1">
      <alignment horizontal="justify" vertical="center" wrapText="1"/>
    </xf>
    <xf numFmtId="11" fontId="21" fillId="25" borderId="50" xfId="0" applyNumberFormat="1" applyFont="1" applyFill="1" applyBorder="1" applyAlignment="1">
      <alignment horizontal="justify" vertical="center" wrapText="1"/>
    </xf>
    <xf numFmtId="0" fontId="21" fillId="25" borderId="50" xfId="0" applyFont="1" applyFill="1" applyBorder="1" applyAlignment="1">
      <alignment horizontal="justify" vertical="center" wrapText="1"/>
    </xf>
    <xf numFmtId="0" fontId="21" fillId="25" borderId="51" xfId="0" applyFont="1" applyFill="1" applyBorder="1" applyAlignment="1">
      <alignment horizontal="justify" vertical="center" wrapText="1"/>
    </xf>
    <xf numFmtId="0" fontId="21" fillId="25" borderId="48" xfId="0" applyFont="1" applyFill="1" applyBorder="1" applyAlignment="1">
      <alignment vertical="center"/>
    </xf>
    <xf numFmtId="11" fontId="21" fillId="25" borderId="42" xfId="0" applyNumberFormat="1" applyFont="1" applyFill="1" applyBorder="1" applyAlignment="1">
      <alignment horizontal="justify" vertical="center" wrapText="1"/>
    </xf>
    <xf numFmtId="11" fontId="21" fillId="25" borderId="43" xfId="0" applyNumberFormat="1" applyFont="1" applyFill="1" applyBorder="1" applyAlignment="1">
      <alignment horizontal="justify" vertical="center" wrapText="1"/>
    </xf>
    <xf numFmtId="0" fontId="21" fillId="25" borderId="43" xfId="0" applyFont="1" applyFill="1" applyBorder="1" applyAlignment="1">
      <alignment horizontal="justify" vertical="center" wrapText="1"/>
    </xf>
    <xf numFmtId="0" fontId="21" fillId="25" borderId="44" xfId="0" applyFont="1" applyFill="1" applyBorder="1" applyAlignment="1">
      <alignment horizontal="justify" vertical="center" wrapText="1"/>
    </xf>
    <xf numFmtId="0" fontId="21" fillId="25" borderId="63" xfId="0" applyFont="1" applyFill="1" applyBorder="1" applyAlignment="1">
      <alignment horizontal="justify" vertical="center" wrapText="1"/>
    </xf>
    <xf numFmtId="0" fontId="21" fillId="25" borderId="50" xfId="0" applyFont="1" applyFill="1" applyBorder="1" applyAlignment="1"/>
    <xf numFmtId="0" fontId="21" fillId="25" borderId="58" xfId="0" applyFont="1" applyFill="1" applyBorder="1" applyAlignment="1"/>
    <xf numFmtId="8" fontId="21" fillId="25" borderId="42" xfId="0" applyNumberFormat="1" applyFont="1" applyFill="1" applyBorder="1" applyAlignment="1">
      <alignment horizontal="justify" vertical="center" wrapText="1"/>
    </xf>
    <xf numFmtId="8" fontId="21" fillId="25" borderId="43" xfId="0" applyNumberFormat="1" applyFont="1" applyFill="1" applyBorder="1" applyAlignment="1">
      <alignment horizontal="justify" vertical="center" wrapText="1"/>
    </xf>
    <xf numFmtId="8" fontId="21" fillId="25" borderId="44" xfId="0" applyNumberFormat="1" applyFont="1" applyFill="1" applyBorder="1" applyAlignment="1">
      <alignment horizontal="justify" vertical="center" wrapText="1"/>
    </xf>
    <xf numFmtId="0" fontId="21" fillId="25" borderId="48" xfId="0" applyFont="1" applyFill="1" applyBorder="1" applyAlignment="1">
      <alignment horizontal="justify" vertical="center" wrapText="1"/>
    </xf>
    <xf numFmtId="0" fontId="21" fillId="25" borderId="0" xfId="0" applyFont="1" applyFill="1" applyAlignment="1">
      <alignment horizontal="left" vertical="center"/>
    </xf>
    <xf numFmtId="0" fontId="21" fillId="25" borderId="0" xfId="0" applyFont="1" applyFill="1" applyAlignment="1">
      <alignment horizontal="left" vertical="center" wrapText="1"/>
    </xf>
    <xf numFmtId="0" fontId="21" fillId="25" borderId="0" xfId="0" applyFont="1" applyFill="1" applyAlignment="1">
      <alignment horizontal="justify" vertical="center" wrapText="1"/>
    </xf>
    <xf numFmtId="0" fontId="21" fillId="25" borderId="0" xfId="0" applyFont="1" applyFill="1" applyAlignment="1">
      <alignment horizontal="justify"/>
    </xf>
    <xf numFmtId="11" fontId="21" fillId="25" borderId="66" xfId="0" applyNumberFormat="1" applyFont="1" applyFill="1" applyBorder="1" applyAlignment="1">
      <alignment horizontal="justify" vertical="top" wrapText="1"/>
    </xf>
    <xf numFmtId="0" fontId="21" fillId="25" borderId="67" xfId="0" applyFont="1" applyFill="1" applyBorder="1" applyAlignment="1">
      <alignment horizontal="justify" vertical="top" wrapText="1"/>
    </xf>
    <xf numFmtId="0" fontId="21" fillId="31" borderId="65" xfId="0" applyNumberFormat="1" applyFont="1" applyFill="1" applyBorder="1" applyAlignment="1">
      <alignment vertical="center"/>
    </xf>
    <xf numFmtId="0" fontId="21" fillId="31" borderId="43" xfId="0" applyNumberFormat="1" applyFont="1" applyFill="1" applyBorder="1" applyAlignment="1">
      <alignment vertical="center"/>
    </xf>
    <xf numFmtId="0" fontId="21" fillId="31" borderId="48" xfId="0" applyNumberFormat="1" applyFont="1" applyFill="1" applyBorder="1" applyAlignment="1">
      <alignment vertical="center"/>
    </xf>
    <xf numFmtId="49" fontId="21" fillId="31" borderId="38" xfId="0" applyNumberFormat="1" applyFont="1" applyFill="1" applyBorder="1" applyAlignment="1">
      <alignment horizontal="right" vertical="center"/>
    </xf>
    <xf numFmtId="0" fontId="21" fillId="31" borderId="40" xfId="0" applyNumberFormat="1" applyFont="1" applyFill="1" applyBorder="1" applyAlignment="1">
      <alignment horizontal="left" vertical="center"/>
    </xf>
    <xf numFmtId="0" fontId="21" fillId="25" borderId="40" xfId="0" applyFont="1" applyFill="1" applyBorder="1" applyAlignment="1">
      <alignment horizontal="right" vertical="center"/>
    </xf>
    <xf numFmtId="49" fontId="21" fillId="31" borderId="40" xfId="0" applyNumberFormat="1" applyFont="1" applyFill="1" applyBorder="1" applyAlignment="1">
      <alignment horizontal="center" vertical="center"/>
    </xf>
    <xf numFmtId="49" fontId="21" fillId="31" borderId="41" xfId="0" applyNumberFormat="1" applyFont="1" applyFill="1" applyBorder="1" applyAlignment="1">
      <alignment horizontal="center" vertical="center"/>
    </xf>
    <xf numFmtId="1" fontId="21" fillId="31" borderId="37" xfId="0" applyNumberFormat="1" applyFont="1" applyFill="1" applyBorder="1" applyAlignment="1">
      <alignment horizontal="left" vertical="top"/>
    </xf>
    <xf numFmtId="0" fontId="21" fillId="25" borderId="37" xfId="0" applyFont="1" applyFill="1" applyBorder="1" applyAlignment="1">
      <alignment horizontal="right" vertical="top"/>
    </xf>
    <xf numFmtId="49" fontId="21" fillId="31" borderId="37" xfId="0" applyNumberFormat="1" applyFont="1" applyFill="1" applyBorder="1" applyAlignment="1">
      <alignment horizontal="center" vertical="top"/>
    </xf>
    <xf numFmtId="49" fontId="21" fillId="31" borderId="38" xfId="0" applyNumberFormat="1" applyFont="1" applyFill="1" applyBorder="1" applyAlignment="1">
      <alignment horizontal="center" vertical="top"/>
    </xf>
    <xf numFmtId="0" fontId="21" fillId="25" borderId="42" xfId="0" applyFont="1" applyFill="1" applyBorder="1" applyAlignment="1">
      <alignment horizontal="right"/>
    </xf>
    <xf numFmtId="0" fontId="21" fillId="31" borderId="42" xfId="0" applyNumberFormat="1" applyFont="1" applyFill="1" applyBorder="1" applyAlignment="1"/>
    <xf numFmtId="0" fontId="21" fillId="31" borderId="43" xfId="0" applyNumberFormat="1" applyFont="1" applyFill="1" applyBorder="1" applyAlignment="1"/>
    <xf numFmtId="0" fontId="21" fillId="31" borderId="44" xfId="0" applyNumberFormat="1" applyFont="1" applyFill="1" applyBorder="1" applyAlignment="1"/>
    <xf numFmtId="11" fontId="21" fillId="25" borderId="55" xfId="0" applyNumberFormat="1" applyFont="1" applyFill="1" applyBorder="1" applyAlignment="1">
      <alignment horizontal="justify" vertical="top" wrapText="1"/>
    </xf>
    <xf numFmtId="0" fontId="21" fillId="25" borderId="63" xfId="0" applyFont="1" applyFill="1" applyBorder="1" applyAlignment="1">
      <alignment vertical="center"/>
    </xf>
    <xf numFmtId="0" fontId="21" fillId="25" borderId="58" xfId="0" applyFont="1" applyFill="1" applyBorder="1" applyAlignment="1">
      <alignment vertical="center"/>
    </xf>
    <xf numFmtId="11" fontId="21" fillId="25" borderId="45" xfId="0" applyNumberFormat="1" applyFont="1" applyFill="1" applyBorder="1" applyAlignment="1">
      <alignment horizontal="justify" vertical="center" wrapText="1"/>
    </xf>
    <xf numFmtId="11" fontId="21" fillId="25" borderId="46" xfId="0" applyNumberFormat="1" applyFont="1" applyFill="1" applyBorder="1" applyAlignment="1">
      <alignment horizontal="justify" vertical="center" wrapText="1"/>
    </xf>
    <xf numFmtId="0" fontId="21" fillId="25" borderId="46" xfId="0" applyFont="1" applyFill="1" applyBorder="1" applyAlignment="1">
      <alignment horizontal="justify" vertical="center" wrapText="1"/>
    </xf>
    <xf numFmtId="0" fontId="21" fillId="25" borderId="47" xfId="0" applyFont="1" applyFill="1" applyBorder="1" applyAlignment="1">
      <alignment horizontal="justify" vertical="center" wrapText="1"/>
    </xf>
    <xf numFmtId="165" fontId="21" fillId="25" borderId="42" xfId="0" applyNumberFormat="1" applyFont="1" applyFill="1" applyBorder="1" applyAlignment="1">
      <alignment horizontal="justify" vertical="center" wrapText="1"/>
    </xf>
    <xf numFmtId="165" fontId="21" fillId="25" borderId="43" xfId="0" applyNumberFormat="1" applyFont="1" applyFill="1" applyBorder="1" applyAlignment="1">
      <alignment horizontal="justify" vertical="center" wrapText="1"/>
    </xf>
    <xf numFmtId="165" fontId="21" fillId="25" borderId="44" xfId="0" applyNumberFormat="1" applyFont="1" applyFill="1" applyBorder="1" applyAlignment="1">
      <alignment horizontal="justify" vertical="center" wrapText="1"/>
    </xf>
    <xf numFmtId="0" fontId="21" fillId="25" borderId="20" xfId="0" applyFont="1" applyFill="1" applyBorder="1" applyAlignment="1"/>
    <xf numFmtId="0" fontId="21" fillId="0" borderId="20" xfId="0" applyFont="1" applyBorder="1" applyAlignment="1"/>
    <xf numFmtId="0" fontId="22" fillId="25" borderId="0" xfId="0" applyFont="1" applyFill="1" applyBorder="1" applyAlignment="1">
      <alignment horizontal="center" vertical="center"/>
    </xf>
    <xf numFmtId="0" fontId="21" fillId="25" borderId="61" xfId="0" applyFont="1" applyFill="1" applyBorder="1" applyAlignment="1">
      <alignment horizontal="justify" vertical="center" wrapText="1"/>
    </xf>
    <xf numFmtId="0" fontId="21" fillId="25" borderId="46" xfId="0" applyFont="1" applyFill="1" applyBorder="1" applyAlignment="1">
      <alignment vertical="center"/>
    </xf>
    <xf numFmtId="0" fontId="21" fillId="25" borderId="62" xfId="0" applyFont="1" applyFill="1" applyBorder="1" applyAlignment="1">
      <alignment vertical="center"/>
    </xf>
    <xf numFmtId="0" fontId="21" fillId="25" borderId="59" xfId="0" applyFont="1" applyFill="1" applyBorder="1" applyAlignment="1">
      <alignment horizontal="justify" vertical="center" wrapText="1"/>
    </xf>
    <xf numFmtId="0" fontId="21" fillId="25" borderId="55" xfId="0" applyFont="1" applyFill="1" applyBorder="1" applyAlignment="1"/>
    <xf numFmtId="0" fontId="21" fillId="25" borderId="70" xfId="0" applyFont="1" applyFill="1" applyBorder="1" applyAlignment="1"/>
    <xf numFmtId="0" fontId="21" fillId="25" borderId="11" xfId="0" applyFont="1" applyFill="1" applyBorder="1" applyAlignment="1">
      <alignment horizontal="justify" vertical="center" wrapText="1"/>
    </xf>
    <xf numFmtId="0" fontId="21" fillId="25" borderId="17" xfId="0" applyFont="1" applyFill="1" applyBorder="1" applyAlignment="1"/>
    <xf numFmtId="0" fontId="21" fillId="25" borderId="71" xfId="0" applyFont="1" applyFill="1" applyBorder="1" applyAlignment="1"/>
    <xf numFmtId="0" fontId="21" fillId="25" borderId="66" xfId="0" applyFont="1" applyFill="1" applyBorder="1" applyAlignment="1"/>
    <xf numFmtId="0" fontId="21" fillId="25" borderId="72" xfId="0" applyFont="1" applyFill="1" applyBorder="1" applyAlignment="1"/>
    <xf numFmtId="11" fontId="21" fillId="25" borderId="64" xfId="0" quotePrefix="1" applyNumberFormat="1" applyFont="1" applyFill="1" applyBorder="1" applyAlignment="1">
      <alignment horizontal="justify" vertical="top" wrapText="1"/>
    </xf>
    <xf numFmtId="0" fontId="21" fillId="25" borderId="65" xfId="0" applyFont="1" applyFill="1" applyBorder="1" applyAlignment="1">
      <alignment horizontal="justify" vertical="top" wrapText="1"/>
    </xf>
    <xf numFmtId="0" fontId="21" fillId="31" borderId="49" xfId="0" applyNumberFormat="1" applyFont="1" applyFill="1" applyBorder="1" applyAlignment="1">
      <alignment vertical="center"/>
    </xf>
    <xf numFmtId="0" fontId="21" fillId="31" borderId="50" xfId="0" applyNumberFormat="1" applyFont="1" applyFill="1" applyBorder="1" applyAlignment="1">
      <alignment vertical="center"/>
    </xf>
    <xf numFmtId="0" fontId="21" fillId="31" borderId="58" xfId="0" applyNumberFormat="1" applyFont="1" applyFill="1" applyBorder="1" applyAlignment="1">
      <alignment vertical="center"/>
    </xf>
    <xf numFmtId="0" fontId="22" fillId="27" borderId="21" xfId="0" applyFont="1" applyFill="1" applyBorder="1" applyAlignment="1">
      <alignment horizontal="center" vertical="center"/>
    </xf>
    <xf numFmtId="0" fontId="21" fillId="0" borderId="24" xfId="0" applyFont="1" applyBorder="1" applyAlignment="1"/>
    <xf numFmtId="10" fontId="21" fillId="25" borderId="54" xfId="0" applyNumberFormat="1" applyFont="1" applyFill="1" applyBorder="1" applyAlignment="1">
      <alignment horizontal="justify" vertical="top" wrapText="1"/>
    </xf>
    <xf numFmtId="0" fontId="21" fillId="25" borderId="53" xfId="0" applyNumberFormat="1" applyFont="1" applyFill="1" applyBorder="1" applyAlignment="1">
      <alignment vertical="center"/>
    </xf>
    <xf numFmtId="0" fontId="0" fillId="0" borderId="0" xfId="0" applyAlignment="1">
      <alignment horizontal="justify" vertical="top" wrapText="1"/>
    </xf>
    <xf numFmtId="0" fontId="0" fillId="25" borderId="0" xfId="0" applyFill="1" applyAlignment="1">
      <alignment horizontal="justify" vertical="top" wrapText="1"/>
    </xf>
    <xf numFmtId="165" fontId="21" fillId="25" borderId="0" xfId="0" applyNumberFormat="1" applyFont="1" applyFill="1" applyAlignment="1">
      <alignment horizontal="justify" vertical="top" wrapText="1"/>
    </xf>
    <xf numFmtId="0" fontId="21" fillId="25" borderId="55" xfId="0" applyFont="1" applyFill="1" applyBorder="1" applyAlignment="1">
      <alignment horizontal="center"/>
    </xf>
    <xf numFmtId="0" fontId="21" fillId="0" borderId="55" xfId="0" applyFont="1" applyBorder="1" applyAlignment="1">
      <alignment horizontal="center"/>
    </xf>
    <xf numFmtId="0" fontId="21" fillId="30" borderId="73" xfId="0" applyFont="1" applyFill="1" applyBorder="1" applyAlignment="1">
      <alignment horizontal="center" vertical="center"/>
    </xf>
    <xf numFmtId="0" fontId="21" fillId="30" borderId="74" xfId="0" applyFont="1" applyFill="1" applyBorder="1" applyAlignment="1">
      <alignment horizontal="center" vertical="center"/>
    </xf>
    <xf numFmtId="0" fontId="21" fillId="30" borderId="75" xfId="0" applyFont="1" applyFill="1" applyBorder="1" applyAlignment="1">
      <alignment horizontal="center" vertical="center"/>
    </xf>
    <xf numFmtId="0" fontId="21" fillId="30" borderId="76" xfId="0" applyFont="1" applyFill="1" applyBorder="1" applyAlignment="1">
      <alignment horizontal="center" vertical="center"/>
    </xf>
    <xf numFmtId="0" fontId="21" fillId="25" borderId="0" xfId="0" applyFont="1" applyFill="1" applyAlignment="1">
      <alignment horizontal="center" vertical="top" wrapText="1"/>
    </xf>
    <xf numFmtId="0" fontId="0" fillId="0" borderId="0" xfId="0" applyAlignment="1">
      <alignment horizontal="center" vertical="top" wrapText="1"/>
    </xf>
    <xf numFmtId="49" fontId="21" fillId="31" borderId="37" xfId="0" applyNumberFormat="1" applyFont="1" applyFill="1" applyBorder="1" applyAlignment="1">
      <alignment horizontal="right" vertical="top"/>
    </xf>
    <xf numFmtId="49" fontId="21" fillId="31" borderId="37" xfId="0" applyNumberFormat="1" applyFont="1" applyFill="1" applyBorder="1" applyAlignment="1"/>
    <xf numFmtId="49" fontId="21" fillId="31" borderId="38" xfId="0" applyNumberFormat="1" applyFont="1" applyFill="1" applyBorder="1" applyAlignment="1"/>
    <xf numFmtId="1" fontId="21" fillId="31" borderId="37" xfId="0" applyNumberFormat="1" applyFont="1" applyFill="1" applyBorder="1" applyAlignment="1"/>
    <xf numFmtId="49" fontId="21" fillId="31" borderId="38" xfId="0" applyNumberFormat="1" applyFont="1" applyFill="1" applyBorder="1" applyAlignment="1">
      <alignment horizontal="right" vertical="top"/>
    </xf>
    <xf numFmtId="0" fontId="21" fillId="0" borderId="0" xfId="0" applyFont="1" applyAlignment="1"/>
    <xf numFmtId="0" fontId="21" fillId="25" borderId="21" xfId="0" applyFont="1" applyFill="1" applyBorder="1" applyAlignment="1">
      <alignment horizontal="justify" vertical="top" wrapText="1"/>
    </xf>
    <xf numFmtId="0" fontId="21" fillId="25" borderId="20" xfId="0" applyFont="1" applyFill="1" applyBorder="1" applyAlignment="1">
      <alignment horizontal="justify" vertical="top" wrapText="1"/>
    </xf>
    <xf numFmtId="0" fontId="21" fillId="25" borderId="24" xfId="0" applyFont="1" applyFill="1" applyBorder="1" applyAlignment="1">
      <alignment horizontal="justify" vertical="top" wrapText="1"/>
    </xf>
    <xf numFmtId="0" fontId="21" fillId="25" borderId="11" xfId="0" applyFont="1" applyFill="1" applyBorder="1" applyAlignment="1">
      <alignment horizontal="justify" vertical="top" wrapText="1"/>
    </xf>
    <xf numFmtId="0" fontId="21" fillId="0" borderId="0" xfId="0" applyFont="1" applyAlignment="1">
      <alignment horizontal="justify" vertical="top" wrapText="1"/>
    </xf>
    <xf numFmtId="0" fontId="22" fillId="30" borderId="21" xfId="0" applyFont="1" applyFill="1" applyBorder="1" applyAlignment="1">
      <alignment horizontal="center" vertical="center"/>
    </xf>
    <xf numFmtId="0" fontId="21" fillId="30" borderId="20" xfId="0" applyFont="1" applyFill="1" applyBorder="1" applyAlignment="1"/>
    <xf numFmtId="0" fontId="21" fillId="30" borderId="24" xfId="0" applyFont="1" applyFill="1" applyBorder="1" applyAlignment="1"/>
    <xf numFmtId="1" fontId="21" fillId="31" borderId="45" xfId="0" applyNumberFormat="1" applyFont="1" applyFill="1" applyBorder="1" applyAlignment="1">
      <alignment horizontal="left" vertical="center"/>
    </xf>
    <xf numFmtId="1" fontId="21" fillId="31" borderId="46" xfId="0" applyNumberFormat="1" applyFont="1" applyFill="1" applyBorder="1" applyAlignment="1">
      <alignment horizontal="left"/>
    </xf>
    <xf numFmtId="1" fontId="21" fillId="31" borderId="47" xfId="0" applyNumberFormat="1" applyFont="1" applyFill="1" applyBorder="1" applyAlignment="1">
      <alignment horizontal="left"/>
    </xf>
    <xf numFmtId="0" fontId="21" fillId="31" borderId="42" xfId="0" applyNumberFormat="1" applyFont="1" applyFill="1" applyBorder="1" applyAlignment="1">
      <alignment vertical="top"/>
    </xf>
    <xf numFmtId="0" fontId="21" fillId="31" borderId="48" xfId="0" applyNumberFormat="1" applyFont="1" applyFill="1" applyBorder="1" applyAlignment="1"/>
    <xf numFmtId="0" fontId="21" fillId="25" borderId="61" xfId="0" applyFont="1" applyFill="1" applyBorder="1" applyAlignment="1">
      <alignment vertical="center"/>
    </xf>
    <xf numFmtId="0" fontId="21" fillId="25" borderId="62" xfId="0" applyFont="1" applyFill="1" applyBorder="1" applyAlignment="1"/>
    <xf numFmtId="165" fontId="21" fillId="25" borderId="36" xfId="0" applyNumberFormat="1" applyFont="1" applyFill="1" applyBorder="1" applyAlignment="1">
      <alignment horizontal="left" vertical="top"/>
    </xf>
    <xf numFmtId="0" fontId="21" fillId="25" borderId="37" xfId="0" applyFont="1" applyFill="1" applyBorder="1" applyAlignment="1">
      <alignment horizontal="left"/>
    </xf>
    <xf numFmtId="1" fontId="21" fillId="31" borderId="42" xfId="0" applyNumberFormat="1" applyFont="1" applyFill="1" applyBorder="1" applyAlignment="1"/>
    <xf numFmtId="1" fontId="21" fillId="31" borderId="43" xfId="0" applyNumberFormat="1" applyFont="1" applyFill="1" applyBorder="1" applyAlignment="1"/>
    <xf numFmtId="1" fontId="21" fillId="31" borderId="48" xfId="0" applyNumberFormat="1" applyFont="1" applyFill="1" applyBorder="1" applyAlignment="1"/>
    <xf numFmtId="0" fontId="21" fillId="31" borderId="37" xfId="0" applyNumberFormat="1" applyFont="1" applyFill="1" applyBorder="1" applyAlignment="1"/>
    <xf numFmtId="0" fontId="21" fillId="31" borderId="37" xfId="0" applyFont="1" applyFill="1" applyBorder="1" applyAlignment="1"/>
    <xf numFmtId="165" fontId="21" fillId="25" borderId="0" xfId="0" applyNumberFormat="1" applyFont="1" applyFill="1" applyBorder="1" applyAlignment="1">
      <alignment horizontal="center" vertical="center" wrapText="1"/>
    </xf>
    <xf numFmtId="0" fontId="21" fillId="25" borderId="0" xfId="0" applyFont="1" applyFill="1" applyAlignment="1">
      <alignment horizontal="center" vertical="center" wrapText="1"/>
    </xf>
    <xf numFmtId="0" fontId="0" fillId="0" borderId="0" xfId="0" applyAlignment="1">
      <alignment vertical="top"/>
    </xf>
    <xf numFmtId="0" fontId="0" fillId="0" borderId="53" xfId="0" applyBorder="1" applyAlignment="1">
      <alignment vertical="top"/>
    </xf>
    <xf numFmtId="0" fontId="21" fillId="25" borderId="0" xfId="0" applyNumberFormat="1" applyFont="1" applyFill="1" applyBorder="1" applyAlignment="1">
      <alignment horizontal="left" vertical="top"/>
    </xf>
    <xf numFmtId="0" fontId="0" fillId="0" borderId="0" xfId="0" applyAlignment="1">
      <alignment horizontal="left" vertical="top"/>
    </xf>
    <xf numFmtId="0" fontId="0" fillId="0" borderId="53" xfId="0" applyBorder="1" applyAlignment="1">
      <alignment horizontal="left" vertical="top"/>
    </xf>
    <xf numFmtId="0" fontId="34" fillId="25" borderId="0" xfId="0" applyFont="1" applyFill="1" applyAlignment="1">
      <alignment horizontal="justify" vertical="center"/>
    </xf>
    <xf numFmtId="0" fontId="35" fillId="0" borderId="0" xfId="0" applyFont="1" applyAlignment="1">
      <alignment horizontal="justify" vertical="center"/>
    </xf>
    <xf numFmtId="0" fontId="34" fillId="25" borderId="0" xfId="0" applyFont="1" applyFill="1" applyAlignment="1">
      <alignment horizontal="center" vertical="center" wrapText="1"/>
    </xf>
    <xf numFmtId="0" fontId="35" fillId="0" borderId="0" xfId="0" applyFont="1" applyAlignment="1">
      <alignment horizontal="center" vertical="center" wrapText="1"/>
    </xf>
    <xf numFmtId="0" fontId="21" fillId="30" borderId="20" xfId="0" applyFont="1" applyFill="1" applyBorder="1" applyAlignment="1">
      <alignment vertical="center"/>
    </xf>
    <xf numFmtId="0" fontId="21" fillId="30" borderId="24" xfId="0" applyFont="1" applyFill="1" applyBorder="1" applyAlignment="1">
      <alignment vertical="center"/>
    </xf>
    <xf numFmtId="0" fontId="21" fillId="30" borderId="78" xfId="0" applyFont="1" applyFill="1" applyBorder="1" applyAlignment="1">
      <alignment vertical="center"/>
    </xf>
    <xf numFmtId="0" fontId="21" fillId="30" borderId="53" xfId="0" applyFont="1" applyFill="1" applyBorder="1" applyAlignment="1">
      <alignment vertical="center"/>
    </xf>
    <xf numFmtId="0" fontId="21" fillId="30" borderId="60" xfId="0" applyFont="1" applyFill="1" applyBorder="1" applyAlignment="1">
      <alignment vertical="center"/>
    </xf>
    <xf numFmtId="0" fontId="21" fillId="31" borderId="0" xfId="0" applyFont="1" applyFill="1" applyBorder="1" applyAlignment="1">
      <alignment horizontal="center" vertical="center"/>
    </xf>
    <xf numFmtId="0" fontId="21" fillId="0" borderId="0" xfId="0" applyFont="1" applyAlignment="1">
      <alignment horizontal="center" vertical="center"/>
    </xf>
    <xf numFmtId="0" fontId="22" fillId="25" borderId="0" xfId="0" applyFont="1" applyFill="1" applyBorder="1" applyAlignment="1">
      <alignment vertical="center" wrapText="1"/>
    </xf>
    <xf numFmtId="0" fontId="21" fillId="31" borderId="20" xfId="0" applyFont="1" applyFill="1" applyBorder="1" applyAlignment="1">
      <alignment horizontal="center" vertical="center"/>
    </xf>
    <xf numFmtId="0" fontId="0" fillId="0" borderId="20" xfId="0" applyBorder="1" applyAlignment="1">
      <alignment horizontal="center" vertical="center"/>
    </xf>
    <xf numFmtId="0" fontId="21" fillId="0" borderId="10" xfId="0" applyFont="1" applyBorder="1" applyAlignment="1">
      <alignment vertical="center"/>
    </xf>
    <xf numFmtId="0" fontId="28" fillId="25" borderId="53" xfId="0" applyFont="1" applyFill="1" applyBorder="1" applyAlignment="1">
      <alignment horizontal="justify" vertical="center"/>
    </xf>
    <xf numFmtId="0" fontId="21" fillId="25" borderId="0" xfId="0" applyFont="1" applyFill="1" applyBorder="1" applyAlignment="1">
      <alignment horizontal="justify" vertical="center"/>
    </xf>
    <xf numFmtId="0" fontId="21" fillId="0" borderId="0" xfId="0" applyFont="1" applyBorder="1" applyAlignment="1">
      <alignment horizontal="justify" vertical="center"/>
    </xf>
    <xf numFmtId="0" fontId="22" fillId="25" borderId="0" xfId="0" applyFont="1" applyFill="1" applyBorder="1" applyAlignment="1">
      <alignment vertical="center"/>
    </xf>
    <xf numFmtId="0" fontId="21" fillId="25" borderId="33" xfId="0" applyFont="1" applyFill="1" applyBorder="1" applyAlignment="1">
      <alignment vertical="center"/>
    </xf>
    <xf numFmtId="0" fontId="21" fillId="0" borderId="34" xfId="0" applyFont="1" applyBorder="1" applyAlignment="1">
      <alignment vertical="center"/>
    </xf>
    <xf numFmtId="0" fontId="21" fillId="31" borderId="34" xfId="0" applyNumberFormat="1" applyFont="1" applyFill="1" applyBorder="1" applyAlignment="1">
      <alignment horizontal="left" vertical="center"/>
    </xf>
    <xf numFmtId="0" fontId="21" fillId="31" borderId="34" xfId="0" applyFont="1" applyFill="1" applyBorder="1" applyAlignment="1">
      <alignment horizontal="left" vertical="center"/>
    </xf>
    <xf numFmtId="0" fontId="21" fillId="31" borderId="35" xfId="0" applyFont="1" applyFill="1" applyBorder="1" applyAlignment="1">
      <alignment horizontal="left" vertical="center"/>
    </xf>
    <xf numFmtId="0" fontId="21" fillId="0" borderId="20" xfId="0" applyFont="1" applyBorder="1" applyAlignment="1">
      <alignment horizontal="center" vertical="center"/>
    </xf>
    <xf numFmtId="0" fontId="21" fillId="25" borderId="36" xfId="0" applyFont="1" applyFill="1" applyBorder="1" applyAlignment="1">
      <alignment vertical="center"/>
    </xf>
    <xf numFmtId="0" fontId="21" fillId="30" borderId="52" xfId="0" applyFont="1" applyFill="1" applyBorder="1" applyAlignment="1">
      <alignment vertical="center"/>
    </xf>
    <xf numFmtId="0" fontId="21" fillId="30" borderId="30" xfId="0" applyFont="1" applyFill="1" applyBorder="1" applyAlignment="1">
      <alignment vertical="center"/>
    </xf>
    <xf numFmtId="0" fontId="21" fillId="25" borderId="0" xfId="0" applyFont="1" applyFill="1" applyBorder="1" applyAlignment="1">
      <alignment horizontal="justify" vertical="center" wrapText="1"/>
    </xf>
    <xf numFmtId="11" fontId="21" fillId="25" borderId="0" xfId="0" applyNumberFormat="1" applyFont="1" applyFill="1" applyBorder="1" applyAlignment="1">
      <alignment horizontal="justify" vertical="center" wrapText="1"/>
    </xf>
    <xf numFmtId="0" fontId="21" fillId="25" borderId="10" xfId="0" applyFont="1" applyFill="1" applyBorder="1" applyAlignment="1">
      <alignment horizontal="justify" vertical="center" wrapText="1"/>
    </xf>
    <xf numFmtId="0" fontId="21" fillId="31" borderId="53" xfId="0" applyNumberFormat="1" applyFont="1" applyFill="1" applyBorder="1" applyAlignment="1">
      <alignment horizontal="left" vertical="center"/>
    </xf>
    <xf numFmtId="0" fontId="21" fillId="31" borderId="53" xfId="0" applyFont="1" applyFill="1" applyBorder="1" applyAlignment="1">
      <alignment horizontal="left" vertical="center"/>
    </xf>
    <xf numFmtId="0" fontId="21" fillId="31" borderId="0" xfId="0" applyNumberFormat="1" applyFont="1" applyFill="1" applyBorder="1" applyAlignment="1">
      <alignment horizontal="left" vertical="center"/>
    </xf>
    <xf numFmtId="0" fontId="21" fillId="31" borderId="0" xfId="0" applyFont="1" applyFill="1" applyAlignment="1">
      <alignment horizontal="left" vertical="center"/>
    </xf>
    <xf numFmtId="0" fontId="29" fillId="25" borderId="0" xfId="0" applyFont="1" applyFill="1" applyBorder="1" applyAlignment="1">
      <alignment horizontal="justify"/>
    </xf>
    <xf numFmtId="0" fontId="22" fillId="25" borderId="0" xfId="0" applyFont="1" applyFill="1" applyBorder="1" applyAlignment="1"/>
    <xf numFmtId="0" fontId="0" fillId="0" borderId="0" xfId="0" applyBorder="1" applyAlignment="1"/>
    <xf numFmtId="0" fontId="0" fillId="0" borderId="10" xfId="0" applyBorder="1" applyAlignment="1"/>
    <xf numFmtId="0" fontId="21" fillId="31" borderId="42" xfId="0" applyFont="1" applyFill="1" applyBorder="1" applyAlignment="1">
      <alignment horizontal="center" vertical="center" wrapText="1"/>
    </xf>
    <xf numFmtId="14" fontId="21" fillId="31" borderId="37" xfId="0" applyNumberFormat="1" applyFont="1" applyFill="1" applyBorder="1" applyAlignment="1">
      <alignment horizontal="left" vertical="center"/>
    </xf>
    <xf numFmtId="14" fontId="21" fillId="31" borderId="38" xfId="0" applyNumberFormat="1" applyFont="1" applyFill="1" applyBorder="1" applyAlignment="1">
      <alignment horizontal="left" vertical="center"/>
    </xf>
    <xf numFmtId="0" fontId="21" fillId="31" borderId="34" xfId="0" applyFont="1" applyFill="1" applyBorder="1" applyAlignment="1">
      <alignment horizontal="center" vertical="center"/>
    </xf>
    <xf numFmtId="0" fontId="30" fillId="0" borderId="43" xfId="0" applyFont="1" applyBorder="1" applyAlignment="1">
      <alignment horizontal="left" vertical="center" wrapText="1"/>
    </xf>
    <xf numFmtId="0" fontId="21" fillId="0" borderId="44" xfId="0" applyFont="1" applyBorder="1" applyAlignment="1">
      <alignment vertical="center"/>
    </xf>
    <xf numFmtId="0" fontId="21" fillId="31" borderId="43" xfId="0" applyFont="1" applyFill="1" applyBorder="1" applyAlignment="1">
      <alignment horizontal="left" vertical="center"/>
    </xf>
    <xf numFmtId="0" fontId="21" fillId="31" borderId="44" xfId="0" applyFont="1" applyFill="1" applyBorder="1" applyAlignment="1">
      <alignment horizontal="left" vertical="center"/>
    </xf>
    <xf numFmtId="0" fontId="22" fillId="25" borderId="43" xfId="0" applyFont="1" applyFill="1" applyBorder="1" applyAlignment="1">
      <alignment vertical="center"/>
    </xf>
    <xf numFmtId="0" fontId="21" fillId="30" borderId="11" xfId="0" applyFont="1" applyFill="1" applyBorder="1" applyAlignment="1">
      <alignment vertical="center"/>
    </xf>
    <xf numFmtId="0" fontId="21" fillId="30" borderId="0" xfId="0" applyFont="1" applyFill="1" applyBorder="1" applyAlignment="1">
      <alignment vertical="center"/>
    </xf>
    <xf numFmtId="0" fontId="21" fillId="30" borderId="10" xfId="0" applyFont="1" applyFill="1" applyBorder="1" applyAlignment="1">
      <alignment vertical="center"/>
    </xf>
    <xf numFmtId="0" fontId="28" fillId="25" borderId="59" xfId="0" applyFont="1" applyFill="1" applyBorder="1" applyAlignment="1">
      <alignment horizontal="justify" vertical="center" wrapText="1"/>
    </xf>
    <xf numFmtId="0" fontId="21" fillId="0" borderId="55" xfId="0" applyFont="1" applyBorder="1" applyAlignment="1">
      <alignment vertical="center"/>
    </xf>
    <xf numFmtId="0" fontId="21" fillId="0" borderId="57" xfId="0" applyFont="1" applyBorder="1" applyAlignment="1">
      <alignment vertical="center"/>
    </xf>
    <xf numFmtId="0" fontId="28" fillId="25" borderId="11" xfId="0" applyFont="1" applyFill="1" applyBorder="1" applyAlignment="1">
      <alignment horizontal="justify" vertical="center" wrapText="1"/>
    </xf>
    <xf numFmtId="0" fontId="21" fillId="0" borderId="11" xfId="0" applyFont="1" applyBorder="1" applyAlignment="1">
      <alignment vertical="center"/>
    </xf>
    <xf numFmtId="0" fontId="21" fillId="31" borderId="40" xfId="0" applyNumberFormat="1" applyFont="1" applyFill="1" applyBorder="1" applyAlignment="1">
      <alignment horizontal="right" vertical="center"/>
    </xf>
    <xf numFmtId="0" fontId="21" fillId="31" borderId="41" xfId="0" applyNumberFormat="1" applyFont="1" applyFill="1" applyBorder="1" applyAlignment="1">
      <alignment horizontal="right" vertical="center"/>
    </xf>
    <xf numFmtId="0" fontId="21" fillId="25" borderId="39" xfId="0" applyFont="1" applyFill="1" applyBorder="1" applyAlignment="1">
      <alignment vertical="center"/>
    </xf>
    <xf numFmtId="0" fontId="21" fillId="25" borderId="40" xfId="0" applyFont="1" applyFill="1" applyBorder="1" applyAlignment="1">
      <alignment vertical="center"/>
    </xf>
    <xf numFmtId="0" fontId="29" fillId="25" borderId="43" xfId="0" applyFont="1" applyFill="1" applyBorder="1" applyAlignment="1">
      <alignment horizontal="justify" vertical="center"/>
    </xf>
    <xf numFmtId="0" fontId="21" fillId="25" borderId="37" xfId="0" applyNumberFormat="1" applyFont="1" applyFill="1" applyBorder="1" applyAlignment="1">
      <alignment horizontal="center" vertical="center"/>
    </xf>
    <xf numFmtId="0" fontId="21" fillId="25" borderId="43" xfId="0" applyFont="1" applyFill="1" applyBorder="1" applyAlignment="1">
      <alignment horizontal="justify" vertical="top"/>
    </xf>
    <xf numFmtId="0" fontId="21" fillId="0" borderId="43" xfId="0" applyFont="1" applyBorder="1" applyAlignment="1">
      <alignment vertical="top"/>
    </xf>
    <xf numFmtId="0" fontId="21" fillId="0" borderId="44" xfId="0" applyFont="1" applyBorder="1" applyAlignment="1">
      <alignment vertical="top"/>
    </xf>
    <xf numFmtId="0" fontId="21" fillId="31" borderId="42" xfId="0" applyNumberFormat="1" applyFont="1" applyFill="1" applyBorder="1" applyAlignment="1">
      <alignment horizontal="left" vertical="center"/>
    </xf>
    <xf numFmtId="0" fontId="21" fillId="31" borderId="48" xfId="0" applyFont="1" applyFill="1" applyBorder="1" applyAlignment="1">
      <alignment horizontal="left" vertical="center"/>
    </xf>
    <xf numFmtId="0" fontId="21" fillId="31" borderId="43" xfId="0" applyFont="1" applyFill="1" applyBorder="1" applyAlignment="1">
      <alignment horizontal="center" vertical="center"/>
    </xf>
    <xf numFmtId="0" fontId="21" fillId="31" borderId="48" xfId="0" applyFont="1" applyFill="1" applyBorder="1" applyAlignment="1">
      <alignment horizontal="center" vertical="center"/>
    </xf>
    <xf numFmtId="0" fontId="21" fillId="31" borderId="44" xfId="0" applyFont="1" applyFill="1" applyBorder="1" applyAlignment="1">
      <alignment horizontal="center" vertical="center"/>
    </xf>
    <xf numFmtId="165" fontId="21" fillId="25" borderId="36" xfId="0" applyNumberFormat="1" applyFont="1" applyFill="1" applyBorder="1" applyAlignment="1">
      <alignment horizontal="left" vertical="center"/>
    </xf>
    <xf numFmtId="1" fontId="21" fillId="31" borderId="37" xfId="0" applyNumberFormat="1" applyFont="1" applyFill="1" applyBorder="1" applyAlignment="1">
      <alignment horizontal="right" vertical="center"/>
    </xf>
    <xf numFmtId="1" fontId="21" fillId="31" borderId="38" xfId="0" applyNumberFormat="1" applyFont="1" applyFill="1" applyBorder="1" applyAlignment="1">
      <alignment horizontal="right" vertical="center"/>
    </xf>
    <xf numFmtId="0" fontId="21" fillId="25" borderId="0" xfId="0" applyFont="1" applyFill="1" applyBorder="1" applyAlignment="1">
      <alignment horizontal="left" vertical="center"/>
    </xf>
    <xf numFmtId="0" fontId="21" fillId="25" borderId="10" xfId="0" applyFont="1" applyFill="1" applyBorder="1" applyAlignment="1">
      <alignment horizontal="left" vertical="center"/>
    </xf>
    <xf numFmtId="0" fontId="21" fillId="25" borderId="42" xfId="0" applyNumberFormat="1" applyFont="1" applyFill="1" applyBorder="1" applyAlignment="1">
      <alignment horizontal="center" vertical="center"/>
    </xf>
    <xf numFmtId="0" fontId="21" fillId="25" borderId="43" xfId="0" applyFont="1" applyFill="1" applyBorder="1" applyAlignment="1">
      <alignment horizontal="center" vertical="center"/>
    </xf>
    <xf numFmtId="0" fontId="21" fillId="25" borderId="48" xfId="0" applyFont="1" applyFill="1" applyBorder="1" applyAlignment="1">
      <alignment horizontal="center" vertical="center"/>
    </xf>
    <xf numFmtId="0" fontId="0" fillId="0" borderId="0" xfId="0" applyAlignment="1">
      <alignment horizontal="center" vertical="center" wrapText="1"/>
    </xf>
    <xf numFmtId="14" fontId="42" fillId="25" borderId="0" xfId="0" applyNumberFormat="1" applyFont="1" applyFill="1" applyAlignment="1">
      <alignment horizontal="right" vertical="top" textRotation="90" wrapText="1"/>
    </xf>
    <xf numFmtId="0" fontId="0" fillId="0" borderId="0" xfId="0" applyAlignment="1">
      <alignment vertical="top" textRotation="90" wrapText="1"/>
    </xf>
    <xf numFmtId="0" fontId="29" fillId="25" borderId="0" xfId="0" applyFont="1" applyFill="1" applyBorder="1" applyAlignment="1">
      <alignment horizontal="justify" vertical="center"/>
    </xf>
    <xf numFmtId="0" fontId="21" fillId="25" borderId="78" xfId="0" applyFont="1" applyFill="1" applyBorder="1" applyAlignment="1">
      <alignment vertical="center"/>
    </xf>
    <xf numFmtId="0" fontId="22" fillId="0" borderId="68" xfId="0" applyFont="1" applyFill="1" applyBorder="1" applyAlignment="1">
      <alignment horizontal="justify" vertical="center" wrapText="1"/>
    </xf>
    <xf numFmtId="0" fontId="22" fillId="0" borderId="15" xfId="0" applyFont="1" applyBorder="1" applyAlignment="1">
      <alignment vertical="center"/>
    </xf>
    <xf numFmtId="0" fontId="21" fillId="31" borderId="37" xfId="0" applyNumberFormat="1" applyFont="1" applyFill="1" applyBorder="1" applyAlignment="1">
      <alignment horizontal="right" vertical="center"/>
    </xf>
    <xf numFmtId="0" fontId="21" fillId="31" borderId="38" xfId="0" applyNumberFormat="1" applyFont="1" applyFill="1" applyBorder="1" applyAlignment="1">
      <alignment horizontal="right" vertical="center"/>
    </xf>
    <xf numFmtId="0" fontId="28" fillId="25" borderId="20" xfId="0" applyFont="1" applyFill="1" applyBorder="1" applyAlignment="1">
      <alignment horizontal="justify" vertical="center"/>
    </xf>
    <xf numFmtId="0" fontId="21" fillId="0" borderId="20" xfId="0" applyFont="1" applyBorder="1" applyAlignment="1">
      <alignment vertical="center"/>
    </xf>
    <xf numFmtId="0" fontId="21" fillId="0" borderId="24" xfId="0" applyFont="1" applyBorder="1" applyAlignment="1">
      <alignment vertical="center"/>
    </xf>
    <xf numFmtId="0" fontId="21" fillId="31" borderId="37" xfId="0" applyNumberFormat="1" applyFont="1" applyFill="1" applyBorder="1" applyAlignment="1">
      <alignment horizontal="left" vertical="center"/>
    </xf>
    <xf numFmtId="0" fontId="21" fillId="31" borderId="37" xfId="0" applyFont="1" applyFill="1" applyBorder="1" applyAlignment="1">
      <alignment horizontal="left" vertical="center"/>
    </xf>
    <xf numFmtId="0" fontId="21" fillId="31" borderId="38" xfId="0" applyFont="1" applyFill="1" applyBorder="1" applyAlignment="1">
      <alignment horizontal="center" vertical="center"/>
    </xf>
    <xf numFmtId="0" fontId="21" fillId="31" borderId="45" xfId="0" applyFont="1" applyFill="1" applyBorder="1" applyAlignment="1">
      <alignment horizontal="center" vertical="center"/>
    </xf>
    <xf numFmtId="0" fontId="21" fillId="31" borderId="46" xfId="0" applyFont="1" applyFill="1" applyBorder="1" applyAlignment="1">
      <alignment horizontal="center" vertical="center"/>
    </xf>
    <xf numFmtId="0" fontId="21" fillId="31" borderId="62" xfId="0" applyFont="1" applyFill="1" applyBorder="1" applyAlignment="1">
      <alignment horizontal="center" vertical="center"/>
    </xf>
    <xf numFmtId="0" fontId="21" fillId="0" borderId="37" xfId="0" applyFont="1" applyBorder="1" applyAlignment="1">
      <alignment horizontal="left" vertical="center"/>
    </xf>
    <xf numFmtId="0" fontId="21" fillId="25" borderId="11" xfId="0" applyFont="1" applyFill="1" applyBorder="1" applyAlignment="1">
      <alignment vertical="center"/>
    </xf>
    <xf numFmtId="0" fontId="21" fillId="25" borderId="34" xfId="0" applyFont="1" applyFill="1" applyBorder="1" applyAlignment="1">
      <alignment vertical="center"/>
    </xf>
    <xf numFmtId="1" fontId="21" fillId="31" borderId="34" xfId="0" applyNumberFormat="1" applyFont="1" applyFill="1" applyBorder="1" applyAlignment="1">
      <alignment horizontal="left" vertical="center"/>
    </xf>
    <xf numFmtId="1" fontId="21" fillId="31" borderId="35" xfId="0" applyNumberFormat="1" applyFont="1" applyFill="1" applyBorder="1" applyAlignment="1">
      <alignment horizontal="left" vertical="center"/>
    </xf>
    <xf numFmtId="1" fontId="21" fillId="31" borderId="48" xfId="0" applyNumberFormat="1" applyFont="1" applyFill="1" applyBorder="1" applyAlignment="1">
      <alignment horizontal="left" vertical="center"/>
    </xf>
    <xf numFmtId="1" fontId="21" fillId="31" borderId="42" xfId="0" applyNumberFormat="1" applyFont="1" applyFill="1" applyBorder="1" applyAlignment="1">
      <alignment vertical="center"/>
    </xf>
    <xf numFmtId="1" fontId="21" fillId="31" borderId="43" xfId="0" applyNumberFormat="1" applyFont="1" applyFill="1" applyBorder="1" applyAlignment="1">
      <alignment vertical="center"/>
    </xf>
    <xf numFmtId="1" fontId="21" fillId="31" borderId="48" xfId="0" applyNumberFormat="1" applyFont="1" applyFill="1" applyBorder="1" applyAlignment="1">
      <alignment vertical="center"/>
    </xf>
    <xf numFmtId="0" fontId="21" fillId="31" borderId="42" xfId="0" applyNumberFormat="1" applyFont="1" applyFill="1" applyBorder="1" applyAlignment="1">
      <alignment horizontal="center" vertical="center"/>
    </xf>
    <xf numFmtId="0" fontId="21" fillId="31" borderId="43" xfId="0" applyNumberFormat="1" applyFont="1" applyFill="1" applyBorder="1" applyAlignment="1">
      <alignment horizontal="center" vertical="center"/>
    </xf>
    <xf numFmtId="0" fontId="21" fillId="31" borderId="48" xfId="0" applyNumberFormat="1" applyFont="1" applyFill="1" applyBorder="1" applyAlignment="1">
      <alignment horizontal="center" vertical="center"/>
    </xf>
    <xf numFmtId="0" fontId="21" fillId="31" borderId="44" xfId="0" applyNumberFormat="1" applyFont="1" applyFill="1" applyBorder="1" applyAlignment="1">
      <alignment horizontal="center" vertical="center"/>
    </xf>
    <xf numFmtId="0" fontId="21" fillId="0" borderId="49" xfId="0" applyFont="1" applyBorder="1" applyAlignment="1">
      <alignment horizontal="left" vertical="center"/>
    </xf>
    <xf numFmtId="0" fontId="21" fillId="0" borderId="50" xfId="0" applyFont="1" applyBorder="1" applyAlignment="1">
      <alignment horizontal="left" vertical="center"/>
    </xf>
    <xf numFmtId="0" fontId="21" fillId="0" borderId="58" xfId="0" applyFont="1" applyBorder="1" applyAlignment="1">
      <alignment horizontal="left" vertical="center"/>
    </xf>
    <xf numFmtId="49" fontId="21" fillId="31" borderId="44" xfId="0" applyNumberFormat="1" applyFont="1" applyFill="1" applyBorder="1" applyAlignment="1">
      <alignment horizontal="left" vertical="center"/>
    </xf>
    <xf numFmtId="0" fontId="21" fillId="31" borderId="43" xfId="0" applyNumberFormat="1" applyFont="1" applyFill="1" applyBorder="1" applyAlignment="1">
      <alignment horizontal="left" vertical="center"/>
    </xf>
    <xf numFmtId="0" fontId="21" fillId="31" borderId="48" xfId="0" applyNumberFormat="1" applyFont="1" applyFill="1" applyBorder="1" applyAlignment="1">
      <alignment horizontal="left" vertical="center"/>
    </xf>
    <xf numFmtId="0" fontId="21" fillId="25" borderId="81" xfId="0" applyFont="1" applyFill="1" applyBorder="1" applyAlignment="1">
      <alignment vertical="center"/>
    </xf>
    <xf numFmtId="0" fontId="21" fillId="25" borderId="77" xfId="0" applyFont="1" applyFill="1" applyBorder="1" applyAlignment="1">
      <alignment vertical="center"/>
    </xf>
    <xf numFmtId="0" fontId="21" fillId="31" borderId="54" xfId="0" applyNumberFormat="1" applyFont="1" applyFill="1" applyBorder="1" applyAlignment="1">
      <alignment horizontal="left" vertical="center"/>
    </xf>
    <xf numFmtId="0" fontId="21" fillId="31" borderId="55" xfId="0" applyNumberFormat="1" applyFont="1" applyFill="1" applyBorder="1" applyAlignment="1">
      <alignment horizontal="left" vertical="center"/>
    </xf>
    <xf numFmtId="0" fontId="21" fillId="31" borderId="70" xfId="0" applyNumberFormat="1" applyFont="1" applyFill="1" applyBorder="1" applyAlignment="1">
      <alignment horizontal="left" vertical="center"/>
    </xf>
    <xf numFmtId="0" fontId="21" fillId="25" borderId="77" xfId="0" applyFont="1" applyFill="1" applyBorder="1" applyAlignment="1">
      <alignment horizontal="right" vertical="center"/>
    </xf>
    <xf numFmtId="0" fontId="21" fillId="31" borderId="77" xfId="0" applyNumberFormat="1" applyFont="1" applyFill="1" applyBorder="1" applyAlignment="1">
      <alignment horizontal="right" vertical="center"/>
    </xf>
    <xf numFmtId="0" fontId="21" fillId="31" borderId="79" xfId="0" applyNumberFormat="1" applyFont="1" applyFill="1" applyBorder="1" applyAlignment="1">
      <alignment horizontal="right" vertical="center"/>
    </xf>
    <xf numFmtId="0" fontId="21" fillId="31" borderId="49" xfId="0" applyNumberFormat="1" applyFont="1" applyFill="1" applyBorder="1" applyAlignment="1">
      <alignment horizontal="left" vertical="center"/>
    </xf>
    <xf numFmtId="0" fontId="21" fillId="31" borderId="58" xfId="0" applyFont="1" applyFill="1" applyBorder="1" applyAlignment="1">
      <alignment horizontal="left" vertical="center"/>
    </xf>
    <xf numFmtId="0" fontId="21" fillId="25" borderId="49" xfId="0" applyNumberFormat="1" applyFont="1" applyFill="1" applyBorder="1" applyAlignment="1">
      <alignment horizontal="center" vertical="center"/>
    </xf>
    <xf numFmtId="0" fontId="21" fillId="25" borderId="50" xfId="0" applyFont="1" applyFill="1" applyBorder="1" applyAlignment="1">
      <alignment horizontal="center" vertical="center"/>
    </xf>
    <xf numFmtId="0" fontId="21" fillId="25" borderId="58" xfId="0" applyFont="1" applyFill="1" applyBorder="1" applyAlignment="1">
      <alignment horizontal="center" vertical="center"/>
    </xf>
    <xf numFmtId="14" fontId="21" fillId="31" borderId="49" xfId="0" applyNumberFormat="1" applyFont="1" applyFill="1" applyBorder="1" applyAlignment="1">
      <alignment horizontal="left" vertical="center"/>
    </xf>
    <xf numFmtId="14" fontId="21" fillId="31" borderId="50" xfId="0" applyNumberFormat="1" applyFont="1" applyFill="1" applyBorder="1" applyAlignment="1">
      <alignment horizontal="left" vertical="center"/>
    </xf>
    <xf numFmtId="14" fontId="21" fillId="31" borderId="58" xfId="0" applyNumberFormat="1" applyFont="1" applyFill="1" applyBorder="1" applyAlignment="1">
      <alignment horizontal="left" vertical="center"/>
    </xf>
    <xf numFmtId="14" fontId="21" fillId="31" borderId="51" xfId="0" applyNumberFormat="1" applyFont="1" applyFill="1" applyBorder="1" applyAlignment="1">
      <alignment horizontal="left" vertical="center"/>
    </xf>
    <xf numFmtId="0" fontId="21" fillId="31" borderId="50" xfId="0" applyNumberFormat="1" applyFont="1" applyFill="1" applyBorder="1" applyAlignment="1">
      <alignment horizontal="left" vertical="center"/>
    </xf>
    <xf numFmtId="0" fontId="21" fillId="31" borderId="58" xfId="0" applyNumberFormat="1" applyFont="1" applyFill="1" applyBorder="1" applyAlignment="1">
      <alignment horizontal="left" vertical="center"/>
    </xf>
    <xf numFmtId="166" fontId="21" fillId="25" borderId="20" xfId="0" applyNumberFormat="1" applyFont="1" applyFill="1" applyBorder="1" applyAlignment="1">
      <alignment horizontal="justify" vertical="center" wrapText="1"/>
    </xf>
    <xf numFmtId="166" fontId="21" fillId="0" borderId="20" xfId="0" applyNumberFormat="1" applyFont="1" applyBorder="1" applyAlignment="1">
      <alignment horizontal="justify" vertical="center" wrapText="1"/>
    </xf>
    <xf numFmtId="166" fontId="21" fillId="0" borderId="46" xfId="0" applyNumberFormat="1" applyFont="1" applyBorder="1" applyAlignment="1">
      <alignment horizontal="justify" vertical="center" wrapText="1"/>
    </xf>
    <xf numFmtId="0" fontId="21" fillId="25" borderId="34" xfId="0" applyFont="1" applyFill="1" applyBorder="1" applyAlignment="1">
      <alignment horizontal="justify" vertical="center" wrapText="1"/>
    </xf>
    <xf numFmtId="0" fontId="21" fillId="0" borderId="34" xfId="0" applyFont="1" applyBorder="1" applyAlignment="1">
      <alignment horizontal="justify" vertical="center" wrapText="1"/>
    </xf>
    <xf numFmtId="0" fontId="21" fillId="0" borderId="35" xfId="0" applyFont="1" applyBorder="1" applyAlignment="1">
      <alignment horizontal="justify" vertical="center" wrapText="1"/>
    </xf>
    <xf numFmtId="0" fontId="21" fillId="31" borderId="38" xfId="0" applyFont="1" applyFill="1" applyBorder="1" applyAlignment="1">
      <alignment horizontal="left" vertical="center"/>
    </xf>
    <xf numFmtId="0" fontId="21" fillId="0" borderId="40" xfId="0" applyFont="1" applyBorder="1" applyAlignment="1">
      <alignment vertical="center"/>
    </xf>
    <xf numFmtId="11" fontId="21" fillId="25" borderId="40" xfId="0" applyNumberFormat="1" applyFont="1" applyFill="1" applyBorder="1" applyAlignment="1">
      <alignment horizontal="justify" vertical="center" wrapText="1"/>
    </xf>
    <xf numFmtId="0" fontId="21" fillId="0" borderId="40" xfId="0" applyFont="1" applyBorder="1" applyAlignment="1">
      <alignment horizontal="justify" vertical="center" wrapText="1"/>
    </xf>
    <xf numFmtId="0" fontId="21" fillId="0" borderId="41" xfId="0" applyFont="1" applyBorder="1" applyAlignment="1">
      <alignment horizontal="justify" vertical="center" wrapText="1"/>
    </xf>
    <xf numFmtId="0" fontId="22" fillId="25" borderId="55" xfId="0" applyFont="1" applyFill="1" applyBorder="1" applyAlignment="1">
      <alignment horizontal="left" vertical="center"/>
    </xf>
    <xf numFmtId="0" fontId="21" fillId="25" borderId="55" xfId="0" applyFont="1" applyFill="1" applyBorder="1" applyAlignment="1">
      <alignment horizontal="left" vertical="center"/>
    </xf>
    <xf numFmtId="0" fontId="21" fillId="25" borderId="57" xfId="0" applyFont="1" applyFill="1" applyBorder="1" applyAlignment="1">
      <alignment horizontal="left" vertical="center"/>
    </xf>
    <xf numFmtId="0" fontId="21" fillId="25" borderId="34" xfId="0" applyFont="1" applyFill="1" applyBorder="1" applyAlignment="1">
      <alignment horizontal="right" vertical="center"/>
    </xf>
    <xf numFmtId="0" fontId="21" fillId="31" borderId="35" xfId="0" applyFont="1" applyFill="1" applyBorder="1" applyAlignment="1">
      <alignment vertical="center"/>
    </xf>
    <xf numFmtId="0" fontId="22" fillId="25" borderId="43" xfId="0" applyFont="1" applyFill="1" applyBorder="1" applyAlignment="1">
      <alignment vertical="center" wrapText="1"/>
    </xf>
    <xf numFmtId="0" fontId="21" fillId="25" borderId="10" xfId="0" applyFont="1" applyFill="1" applyBorder="1" applyAlignment="1">
      <alignment horizontal="justify" vertical="center"/>
    </xf>
    <xf numFmtId="0" fontId="21" fillId="25" borderId="53" xfId="0" applyFont="1" applyFill="1" applyBorder="1" applyAlignment="1">
      <alignment vertical="center"/>
    </xf>
    <xf numFmtId="0" fontId="21" fillId="31" borderId="42" xfId="0" applyFont="1" applyFill="1" applyBorder="1" applyAlignment="1">
      <alignment horizontal="left" vertical="center"/>
    </xf>
    <xf numFmtId="165" fontId="21" fillId="25" borderId="0" xfId="0" applyNumberFormat="1" applyFont="1" applyFill="1" applyBorder="1" applyAlignment="1">
      <alignment horizontal="justify" vertical="center"/>
    </xf>
    <xf numFmtId="165" fontId="21" fillId="0" borderId="0" xfId="0" applyNumberFormat="1" applyFont="1" applyBorder="1" applyAlignment="1">
      <alignment horizontal="justify" vertical="center"/>
    </xf>
    <xf numFmtId="0" fontId="21" fillId="0" borderId="0" xfId="0" applyFont="1" applyAlignment="1">
      <alignment horizontal="justify" vertical="center"/>
    </xf>
    <xf numFmtId="0" fontId="22" fillId="25" borderId="0" xfId="0" applyFont="1" applyFill="1" applyAlignment="1">
      <alignment horizontal="center" vertical="top" wrapText="1"/>
    </xf>
    <xf numFmtId="0" fontId="22" fillId="25" borderId="0" xfId="0" applyFont="1" applyFill="1" applyAlignment="1">
      <alignment vertical="top"/>
    </xf>
    <xf numFmtId="0" fontId="20" fillId="24" borderId="25" xfId="0" applyFont="1" applyFill="1" applyBorder="1" applyAlignment="1">
      <alignment horizontal="center" vertical="center" textRotation="90"/>
    </xf>
    <xf numFmtId="0" fontId="20" fillId="24" borderId="26" xfId="0" applyFont="1" applyFill="1" applyBorder="1" applyAlignment="1">
      <alignment horizontal="center" vertical="center" textRotation="90"/>
    </xf>
    <xf numFmtId="0" fontId="19" fillId="25" borderId="11" xfId="0" applyFont="1" applyFill="1" applyBorder="1" applyAlignment="1"/>
    <xf numFmtId="0" fontId="19" fillId="25" borderId="0" xfId="0" applyFont="1" applyFill="1" applyAlignment="1"/>
    <xf numFmtId="0" fontId="20" fillId="25" borderId="0" xfId="0" applyFont="1" applyFill="1" applyAlignment="1"/>
    <xf numFmtId="0" fontId="19" fillId="26" borderId="29" xfId="0" applyFont="1" applyFill="1" applyBorder="1" applyAlignment="1">
      <alignment horizontal="center"/>
    </xf>
    <xf numFmtId="0" fontId="0" fillId="0" borderId="30" xfId="0" applyBorder="1" applyAlignment="1">
      <alignment horizontal="center"/>
    </xf>
    <xf numFmtId="0" fontId="19" fillId="24" borderId="11" xfId="0" applyFont="1" applyFill="1" applyBorder="1" applyAlignment="1">
      <alignment horizontal="left" vertical="top" wrapText="1"/>
    </xf>
    <xf numFmtId="0" fontId="19" fillId="0" borderId="11" xfId="0" applyFont="1" applyBorder="1" applyAlignment="1">
      <alignment horizontal="left" vertical="top"/>
    </xf>
    <xf numFmtId="0" fontId="20" fillId="25" borderId="0" xfId="0" applyFont="1" applyFill="1" applyBorder="1" applyAlignment="1">
      <alignment wrapText="1"/>
    </xf>
    <xf numFmtId="4" fontId="19" fillId="25" borderId="0" xfId="0" applyNumberFormat="1" applyFont="1" applyFill="1" applyBorder="1" applyAlignment="1"/>
    <xf numFmtId="0" fontId="20" fillId="25" borderId="0" xfId="0" applyFont="1" applyFill="1" applyBorder="1" applyAlignment="1"/>
    <xf numFmtId="0" fontId="20" fillId="24" borderId="26" xfId="0" applyFont="1"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23" fillId="28" borderId="21" xfId="0" applyFont="1" applyFill="1"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23" fillId="28" borderId="24" xfId="0" applyFont="1" applyFill="1" applyBorder="1" applyAlignment="1">
      <alignment horizontal="center" vertical="center"/>
    </xf>
    <xf numFmtId="0" fontId="0" fillId="0" borderId="60" xfId="0" applyBorder="1" applyAlignment="1">
      <alignment vertical="center"/>
    </xf>
  </cellXfs>
  <cellStyles count="44">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legamento ipertestuale" xfId="43" builtinId="8"/>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Euro" xfId="28"/>
    <cellStyle name="Input" xfId="29" builtinId="20" customBuiltin="1"/>
    <cellStyle name="Neutrale" xfId="30" builtinId="28" customBuiltin="1"/>
    <cellStyle name="Normale" xfId="0" builtinId="0"/>
    <cellStyle name="Nota" xfId="31" builtinId="10" customBuiltin="1"/>
    <cellStyle name="Output" xfId="32" builtinId="21" customBuiltin="1"/>
    <cellStyle name="Testo avviso" xfId="33" builtinId="11" customBuiltin="1"/>
    <cellStyle name="Testo descrittivo" xfId="34" builtinId="53" customBuiltin="1"/>
    <cellStyle name="Titolo" xfId="35" builtinId="15" customBuiltin="1"/>
    <cellStyle name="Titolo 1" xfId="36" builtinId="16" customBuiltin="1"/>
    <cellStyle name="Titolo 2" xfId="37" builtinId="17" customBuiltin="1"/>
    <cellStyle name="Titolo 3" xfId="38" builtinId="18" customBuiltin="1"/>
    <cellStyle name="Titolo 4" xfId="39" builtinId="19" customBuiltin="1"/>
    <cellStyle name="Totale" xfId="40" builtinId="25" customBuiltin="1"/>
    <cellStyle name="Valore non valido" xfId="41" builtinId="27" customBuiltin="1"/>
    <cellStyle name="Valore valido" xfId="42" builtinId="26" customBuiltin="1"/>
  </cellStyles>
  <dxfs count="38">
    <dxf>
      <fill>
        <patternFill>
          <bgColor indexed="10"/>
        </patternFill>
      </fill>
    </dxf>
    <dxf>
      <font>
        <color auto="1"/>
      </font>
      <fill>
        <patternFill>
          <bgColor rgb="FFFF0000"/>
        </patternFill>
      </fill>
    </dxf>
    <dxf>
      <fill>
        <patternFill>
          <bgColor indexed="10"/>
        </patternFill>
      </fill>
    </dxf>
    <dxf>
      <fill>
        <patternFill>
          <bgColor indexed="10"/>
        </patternFill>
      </fill>
    </dxf>
    <dxf>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rgb="FFFFFF99"/>
        </patternFill>
      </fill>
    </dxf>
    <dxf>
      <font>
        <color theme="1"/>
      </font>
      <fill>
        <patternFill>
          <bgColor rgb="FFFFFFCC"/>
        </patternFill>
      </fill>
    </dxf>
    <dxf>
      <font>
        <color rgb="FF9C0006"/>
      </font>
      <fill>
        <patternFill>
          <bgColor rgb="FFFFC7CE"/>
        </patternFill>
      </fill>
    </dxf>
    <dxf>
      <font>
        <color theme="1"/>
      </font>
      <fill>
        <patternFill>
          <bgColor rgb="FFFFFFCC"/>
        </patternFill>
      </fill>
    </dxf>
    <dxf>
      <font>
        <color rgb="FF9C0006"/>
      </font>
      <fill>
        <patternFill>
          <bgColor rgb="FFFFC7CE"/>
        </patternFill>
      </fill>
    </dxf>
    <dxf>
      <font>
        <color theme="1"/>
      </font>
      <fill>
        <patternFill>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D500"/>
      <color rgb="FFFF0000"/>
      <color rgb="FFFFD5FF"/>
      <color rgb="FFFF8200"/>
      <color rgb="FFFF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209550</xdr:colOff>
          <xdr:row>0</xdr:row>
          <xdr:rowOff>133350</xdr:rowOff>
        </xdr:from>
        <xdr:to>
          <xdr:col>4</xdr:col>
          <xdr:colOff>1009650</xdr:colOff>
          <xdr:row>0</xdr:row>
          <xdr:rowOff>723900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23</xdr:col>
      <xdr:colOff>136074</xdr:colOff>
      <xdr:row>805</xdr:row>
      <xdr:rowOff>76200</xdr:rowOff>
    </xdr:from>
    <xdr:to>
      <xdr:col>25</xdr:col>
      <xdr:colOff>446316</xdr:colOff>
      <xdr:row>805</xdr:row>
      <xdr:rowOff>92528</xdr:rowOff>
    </xdr:to>
    <xdr:cxnSp macro="">
      <xdr:nvCxnSpPr>
        <xdr:cNvPr id="3" name="Connettore 2 2">
          <a:extLst>
            <a:ext uri="{FF2B5EF4-FFF2-40B4-BE49-F238E27FC236}">
              <a16:creationId xmlns:a16="http://schemas.microsoft.com/office/drawing/2014/main" xmlns="" id="{00000000-0008-0000-0100-000003000000}"/>
            </a:ext>
          </a:extLst>
        </xdr:cNvPr>
        <xdr:cNvCxnSpPr/>
      </xdr:nvCxnSpPr>
      <xdr:spPr>
        <a:xfrm flipH="1">
          <a:off x="8120745" y="106239129"/>
          <a:ext cx="1235528" cy="16328"/>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146961</xdr:colOff>
      <xdr:row>824</xdr:row>
      <xdr:rowOff>0</xdr:rowOff>
    </xdr:from>
    <xdr:to>
      <xdr:col>25</xdr:col>
      <xdr:colOff>457203</xdr:colOff>
      <xdr:row>824</xdr:row>
      <xdr:rowOff>16328</xdr:rowOff>
    </xdr:to>
    <xdr:cxnSp macro="">
      <xdr:nvCxnSpPr>
        <xdr:cNvPr id="4" name="Connettore 2 3">
          <a:extLst>
            <a:ext uri="{FF2B5EF4-FFF2-40B4-BE49-F238E27FC236}">
              <a16:creationId xmlns:a16="http://schemas.microsoft.com/office/drawing/2014/main" xmlns="" id="{00000000-0008-0000-0100-000004000000}"/>
            </a:ext>
          </a:extLst>
        </xdr:cNvPr>
        <xdr:cNvCxnSpPr/>
      </xdr:nvCxnSpPr>
      <xdr:spPr>
        <a:xfrm flipH="1">
          <a:off x="8131632" y="108704743"/>
          <a:ext cx="1235528" cy="16328"/>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97974</xdr:colOff>
      <xdr:row>846</xdr:row>
      <xdr:rowOff>0</xdr:rowOff>
    </xdr:from>
    <xdr:to>
      <xdr:col>25</xdr:col>
      <xdr:colOff>408216</xdr:colOff>
      <xdr:row>846</xdr:row>
      <xdr:rowOff>16328</xdr:rowOff>
    </xdr:to>
    <xdr:cxnSp macro="">
      <xdr:nvCxnSpPr>
        <xdr:cNvPr id="5" name="Connettore 2 4">
          <a:extLst>
            <a:ext uri="{FF2B5EF4-FFF2-40B4-BE49-F238E27FC236}">
              <a16:creationId xmlns:a16="http://schemas.microsoft.com/office/drawing/2014/main" xmlns="" id="{00000000-0008-0000-0100-000005000000}"/>
            </a:ext>
          </a:extLst>
        </xdr:cNvPr>
        <xdr:cNvCxnSpPr/>
      </xdr:nvCxnSpPr>
      <xdr:spPr>
        <a:xfrm flipH="1">
          <a:off x="8082645" y="111453386"/>
          <a:ext cx="1235528" cy="16328"/>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97974</xdr:colOff>
      <xdr:row>857</xdr:row>
      <xdr:rowOff>0</xdr:rowOff>
    </xdr:from>
    <xdr:to>
      <xdr:col>25</xdr:col>
      <xdr:colOff>408216</xdr:colOff>
      <xdr:row>857</xdr:row>
      <xdr:rowOff>16328</xdr:rowOff>
    </xdr:to>
    <xdr:cxnSp macro="">
      <xdr:nvCxnSpPr>
        <xdr:cNvPr id="6" name="Connettore 2 5">
          <a:extLst>
            <a:ext uri="{FF2B5EF4-FFF2-40B4-BE49-F238E27FC236}">
              <a16:creationId xmlns:a16="http://schemas.microsoft.com/office/drawing/2014/main" xmlns="" id="{00000000-0008-0000-0100-000006000000}"/>
            </a:ext>
          </a:extLst>
        </xdr:cNvPr>
        <xdr:cNvCxnSpPr/>
      </xdr:nvCxnSpPr>
      <xdr:spPr>
        <a:xfrm flipH="1">
          <a:off x="8082645" y="112781443"/>
          <a:ext cx="1235528" cy="16328"/>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247650</xdr:colOff>
          <xdr:row>0</xdr:row>
          <xdr:rowOff>57150</xdr:rowOff>
        </xdr:from>
        <xdr:to>
          <xdr:col>5</xdr:col>
          <xdr:colOff>0</xdr:colOff>
          <xdr:row>0</xdr:row>
          <xdr:rowOff>628650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twoCellAnchor>
    <xdr:from>
      <xdr:col>23</xdr:col>
      <xdr:colOff>65315</xdr:colOff>
      <xdr:row>34</xdr:row>
      <xdr:rowOff>76200</xdr:rowOff>
    </xdr:from>
    <xdr:to>
      <xdr:col>25</xdr:col>
      <xdr:colOff>375557</xdr:colOff>
      <xdr:row>34</xdr:row>
      <xdr:rowOff>92528</xdr:rowOff>
    </xdr:to>
    <xdr:cxnSp macro="">
      <xdr:nvCxnSpPr>
        <xdr:cNvPr id="4" name="Connettore 2 3">
          <a:extLst>
            <a:ext uri="{FF2B5EF4-FFF2-40B4-BE49-F238E27FC236}">
              <a16:creationId xmlns:a16="http://schemas.microsoft.com/office/drawing/2014/main" xmlns="" id="{00000000-0008-0000-0300-000004000000}"/>
            </a:ext>
          </a:extLst>
        </xdr:cNvPr>
        <xdr:cNvCxnSpPr/>
      </xdr:nvCxnSpPr>
      <xdr:spPr>
        <a:xfrm flipH="1">
          <a:off x="8043455" y="105544620"/>
          <a:ext cx="1239882" cy="16328"/>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65315</xdr:colOff>
      <xdr:row>80</xdr:row>
      <xdr:rowOff>76200</xdr:rowOff>
    </xdr:from>
    <xdr:to>
      <xdr:col>25</xdr:col>
      <xdr:colOff>375557</xdr:colOff>
      <xdr:row>80</xdr:row>
      <xdr:rowOff>92528</xdr:rowOff>
    </xdr:to>
    <xdr:cxnSp macro="">
      <xdr:nvCxnSpPr>
        <xdr:cNvPr id="5" name="Connettore 2 4">
          <a:extLst>
            <a:ext uri="{FF2B5EF4-FFF2-40B4-BE49-F238E27FC236}">
              <a16:creationId xmlns:a16="http://schemas.microsoft.com/office/drawing/2014/main" xmlns="" id="{00000000-0008-0000-0300-000005000000}"/>
            </a:ext>
          </a:extLst>
        </xdr:cNvPr>
        <xdr:cNvCxnSpPr/>
      </xdr:nvCxnSpPr>
      <xdr:spPr>
        <a:xfrm flipH="1">
          <a:off x="8043455" y="105544620"/>
          <a:ext cx="1239882" cy="16328"/>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65315</xdr:colOff>
      <xdr:row>195</xdr:row>
      <xdr:rowOff>76200</xdr:rowOff>
    </xdr:from>
    <xdr:to>
      <xdr:col>25</xdr:col>
      <xdr:colOff>375557</xdr:colOff>
      <xdr:row>195</xdr:row>
      <xdr:rowOff>92528</xdr:rowOff>
    </xdr:to>
    <xdr:cxnSp macro="">
      <xdr:nvCxnSpPr>
        <xdr:cNvPr id="6" name="Connettore 2 5">
          <a:extLst>
            <a:ext uri="{FF2B5EF4-FFF2-40B4-BE49-F238E27FC236}">
              <a16:creationId xmlns:a16="http://schemas.microsoft.com/office/drawing/2014/main" xmlns="" id="{00000000-0008-0000-0300-000006000000}"/>
            </a:ext>
          </a:extLst>
        </xdr:cNvPr>
        <xdr:cNvCxnSpPr/>
      </xdr:nvCxnSpPr>
      <xdr:spPr>
        <a:xfrm flipH="1">
          <a:off x="8043455" y="105544620"/>
          <a:ext cx="1239882" cy="16328"/>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65315</xdr:colOff>
      <xdr:row>216</xdr:row>
      <xdr:rowOff>76200</xdr:rowOff>
    </xdr:from>
    <xdr:to>
      <xdr:col>25</xdr:col>
      <xdr:colOff>375557</xdr:colOff>
      <xdr:row>216</xdr:row>
      <xdr:rowOff>92528</xdr:rowOff>
    </xdr:to>
    <xdr:cxnSp macro="">
      <xdr:nvCxnSpPr>
        <xdr:cNvPr id="7" name="Connettore 2 6">
          <a:extLst>
            <a:ext uri="{FF2B5EF4-FFF2-40B4-BE49-F238E27FC236}">
              <a16:creationId xmlns:a16="http://schemas.microsoft.com/office/drawing/2014/main" xmlns="" id="{00000000-0008-0000-0300-000007000000}"/>
            </a:ext>
          </a:extLst>
        </xdr:cNvPr>
        <xdr:cNvCxnSpPr/>
      </xdr:nvCxnSpPr>
      <xdr:spPr>
        <a:xfrm flipH="1">
          <a:off x="8043455" y="105544620"/>
          <a:ext cx="1239882" cy="16328"/>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sabevilacqua\Downloads\Users\A157982\AppData\Local\Microsoft\Windows\Temporary%20Internet%20Files\Content.Outlook\0IE78WN2\TE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isabevilacqua\Library\Containers\com.apple.mail\Data\Library\Mail%20Downloads\B1A1A9F0-58CF-468A-BE95-6BECB724F1E4\Kit_Clientela%20diversa%20da%20Liberi%20Professionisti%20e%20Autonomi_052020_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t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i "/>
      <sheetName val="Proposta contratto"/>
      <sheetName val="TAEG"/>
      <sheetName val="Richiesta Finanziamento"/>
      <sheetName val="Fonti"/>
      <sheetName val="TAN"/>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S148"/>
  <sheetViews>
    <sheetView tabSelected="1" zoomScale="130" zoomScaleNormal="130" workbookViewId="0">
      <selection activeCell="E38" sqref="E38:S38"/>
    </sheetView>
  </sheetViews>
  <sheetFormatPr defaultColWidth="8.7109375" defaultRowHeight="11.25" x14ac:dyDescent="0.2"/>
  <cols>
    <col min="1" max="1" width="1.42578125" style="233" customWidth="1"/>
    <col min="2" max="2" width="1.7109375" style="233" customWidth="1"/>
    <col min="3" max="3" width="23.140625" style="233" customWidth="1"/>
    <col min="4" max="4" width="14.42578125" style="233" customWidth="1"/>
    <col min="5" max="5" width="15.7109375" style="233" customWidth="1"/>
    <col min="6" max="6" width="12.140625" style="233" customWidth="1"/>
    <col min="7" max="8" width="3" style="233" customWidth="1"/>
    <col min="9" max="9" width="3.7109375" style="233" customWidth="1"/>
    <col min="10" max="19" width="3" style="233" customWidth="1"/>
    <col min="20" max="20" width="2" style="330" customWidth="1"/>
    <col min="21" max="21" width="1.7109375" style="330" hidden="1" customWidth="1"/>
    <col min="22" max="22" width="4.7109375" style="330" hidden="1" customWidth="1"/>
    <col min="23" max="23" width="21.28515625" style="330" customWidth="1"/>
    <col min="24" max="24" width="30.140625" style="330" hidden="1" customWidth="1"/>
    <col min="25" max="26" width="8.7109375" style="330" hidden="1" customWidth="1"/>
    <col min="27" max="257" width="8.7109375" style="233"/>
    <col min="258" max="258" width="1.42578125" style="233" customWidth="1"/>
    <col min="259" max="259" width="1.7109375" style="233" customWidth="1"/>
    <col min="260" max="260" width="28" style="233" customWidth="1"/>
    <col min="261" max="261" width="15.7109375" style="233" customWidth="1"/>
    <col min="262" max="262" width="13.42578125" style="233" customWidth="1"/>
    <col min="263" max="275" width="3" style="233" customWidth="1"/>
    <col min="276" max="276" width="8.7109375" style="233"/>
    <col min="277" max="277" width="1.7109375" style="233" customWidth="1"/>
    <col min="278" max="513" width="8.7109375" style="233"/>
    <col min="514" max="514" width="1.42578125" style="233" customWidth="1"/>
    <col min="515" max="515" width="1.7109375" style="233" customWidth="1"/>
    <col min="516" max="516" width="28" style="233" customWidth="1"/>
    <col min="517" max="517" width="15.7109375" style="233" customWidth="1"/>
    <col min="518" max="518" width="13.42578125" style="233" customWidth="1"/>
    <col min="519" max="531" width="3" style="233" customWidth="1"/>
    <col min="532" max="532" width="8.7109375" style="233"/>
    <col min="533" max="533" width="1.7109375" style="233" customWidth="1"/>
    <col min="534" max="769" width="8.7109375" style="233"/>
    <col min="770" max="770" width="1.42578125" style="233" customWidth="1"/>
    <col min="771" max="771" width="1.7109375" style="233" customWidth="1"/>
    <col min="772" max="772" width="28" style="233" customWidth="1"/>
    <col min="773" max="773" width="15.7109375" style="233" customWidth="1"/>
    <col min="774" max="774" width="13.42578125" style="233" customWidth="1"/>
    <col min="775" max="787" width="3" style="233" customWidth="1"/>
    <col min="788" max="788" width="8.7109375" style="233"/>
    <col min="789" max="789" width="1.7109375" style="233" customWidth="1"/>
    <col min="790" max="1025" width="8.7109375" style="233"/>
    <col min="1026" max="1026" width="1.42578125" style="233" customWidth="1"/>
    <col min="1027" max="1027" width="1.7109375" style="233" customWidth="1"/>
    <col min="1028" max="1028" width="28" style="233" customWidth="1"/>
    <col min="1029" max="1029" width="15.7109375" style="233" customWidth="1"/>
    <col min="1030" max="1030" width="13.42578125" style="233" customWidth="1"/>
    <col min="1031" max="1043" width="3" style="233" customWidth="1"/>
    <col min="1044" max="1044" width="8.7109375" style="233"/>
    <col min="1045" max="1045" width="1.7109375" style="233" customWidth="1"/>
    <col min="1046" max="1281" width="8.7109375" style="233"/>
    <col min="1282" max="1282" width="1.42578125" style="233" customWidth="1"/>
    <col min="1283" max="1283" width="1.7109375" style="233" customWidth="1"/>
    <col min="1284" max="1284" width="28" style="233" customWidth="1"/>
    <col min="1285" max="1285" width="15.7109375" style="233" customWidth="1"/>
    <col min="1286" max="1286" width="13.42578125" style="233" customWidth="1"/>
    <col min="1287" max="1299" width="3" style="233" customWidth="1"/>
    <col min="1300" max="1300" width="8.7109375" style="233"/>
    <col min="1301" max="1301" width="1.7109375" style="233" customWidth="1"/>
    <col min="1302" max="1537" width="8.7109375" style="233"/>
    <col min="1538" max="1538" width="1.42578125" style="233" customWidth="1"/>
    <col min="1539" max="1539" width="1.7109375" style="233" customWidth="1"/>
    <col min="1540" max="1540" width="28" style="233" customWidth="1"/>
    <col min="1541" max="1541" width="15.7109375" style="233" customWidth="1"/>
    <col min="1542" max="1542" width="13.42578125" style="233" customWidth="1"/>
    <col min="1543" max="1555" width="3" style="233" customWidth="1"/>
    <col min="1556" max="1556" width="8.7109375" style="233"/>
    <col min="1557" max="1557" width="1.7109375" style="233" customWidth="1"/>
    <col min="1558" max="1793" width="8.7109375" style="233"/>
    <col min="1794" max="1794" width="1.42578125" style="233" customWidth="1"/>
    <col min="1795" max="1795" width="1.7109375" style="233" customWidth="1"/>
    <col min="1796" max="1796" width="28" style="233" customWidth="1"/>
    <col min="1797" max="1797" width="15.7109375" style="233" customWidth="1"/>
    <col min="1798" max="1798" width="13.42578125" style="233" customWidth="1"/>
    <col min="1799" max="1811" width="3" style="233" customWidth="1"/>
    <col min="1812" max="1812" width="8.7109375" style="233"/>
    <col min="1813" max="1813" width="1.7109375" style="233" customWidth="1"/>
    <col min="1814" max="2049" width="8.7109375" style="233"/>
    <col min="2050" max="2050" width="1.42578125" style="233" customWidth="1"/>
    <col min="2051" max="2051" width="1.7109375" style="233" customWidth="1"/>
    <col min="2052" max="2052" width="28" style="233" customWidth="1"/>
    <col min="2053" max="2053" width="15.7109375" style="233" customWidth="1"/>
    <col min="2054" max="2054" width="13.42578125" style="233" customWidth="1"/>
    <col min="2055" max="2067" width="3" style="233" customWidth="1"/>
    <col min="2068" max="2068" width="8.7109375" style="233"/>
    <col min="2069" max="2069" width="1.7109375" style="233" customWidth="1"/>
    <col min="2070" max="2305" width="8.7109375" style="233"/>
    <col min="2306" max="2306" width="1.42578125" style="233" customWidth="1"/>
    <col min="2307" max="2307" width="1.7109375" style="233" customWidth="1"/>
    <col min="2308" max="2308" width="28" style="233" customWidth="1"/>
    <col min="2309" max="2309" width="15.7109375" style="233" customWidth="1"/>
    <col min="2310" max="2310" width="13.42578125" style="233" customWidth="1"/>
    <col min="2311" max="2323" width="3" style="233" customWidth="1"/>
    <col min="2324" max="2324" width="8.7109375" style="233"/>
    <col min="2325" max="2325" width="1.7109375" style="233" customWidth="1"/>
    <col min="2326" max="2561" width="8.7109375" style="233"/>
    <col min="2562" max="2562" width="1.42578125" style="233" customWidth="1"/>
    <col min="2563" max="2563" width="1.7109375" style="233" customWidth="1"/>
    <col min="2564" max="2564" width="28" style="233" customWidth="1"/>
    <col min="2565" max="2565" width="15.7109375" style="233" customWidth="1"/>
    <col min="2566" max="2566" width="13.42578125" style="233" customWidth="1"/>
    <col min="2567" max="2579" width="3" style="233" customWidth="1"/>
    <col min="2580" max="2580" width="8.7109375" style="233"/>
    <col min="2581" max="2581" width="1.7109375" style="233" customWidth="1"/>
    <col min="2582" max="2817" width="8.7109375" style="233"/>
    <col min="2818" max="2818" width="1.42578125" style="233" customWidth="1"/>
    <col min="2819" max="2819" width="1.7109375" style="233" customWidth="1"/>
    <col min="2820" max="2820" width="28" style="233" customWidth="1"/>
    <col min="2821" max="2821" width="15.7109375" style="233" customWidth="1"/>
    <col min="2822" max="2822" width="13.42578125" style="233" customWidth="1"/>
    <col min="2823" max="2835" width="3" style="233" customWidth="1"/>
    <col min="2836" max="2836" width="8.7109375" style="233"/>
    <col min="2837" max="2837" width="1.7109375" style="233" customWidth="1"/>
    <col min="2838" max="3073" width="8.7109375" style="233"/>
    <col min="3074" max="3074" width="1.42578125" style="233" customWidth="1"/>
    <col min="3075" max="3075" width="1.7109375" style="233" customWidth="1"/>
    <col min="3076" max="3076" width="28" style="233" customWidth="1"/>
    <col min="3077" max="3077" width="15.7109375" style="233" customWidth="1"/>
    <col min="3078" max="3078" width="13.42578125" style="233" customWidth="1"/>
    <col min="3079" max="3091" width="3" style="233" customWidth="1"/>
    <col min="3092" max="3092" width="8.7109375" style="233"/>
    <col min="3093" max="3093" width="1.7109375" style="233" customWidth="1"/>
    <col min="3094" max="3329" width="8.7109375" style="233"/>
    <col min="3330" max="3330" width="1.42578125" style="233" customWidth="1"/>
    <col min="3331" max="3331" width="1.7109375" style="233" customWidth="1"/>
    <col min="3332" max="3332" width="28" style="233" customWidth="1"/>
    <col min="3333" max="3333" width="15.7109375" style="233" customWidth="1"/>
    <col min="3334" max="3334" width="13.42578125" style="233" customWidth="1"/>
    <col min="3335" max="3347" width="3" style="233" customWidth="1"/>
    <col min="3348" max="3348" width="8.7109375" style="233"/>
    <col min="3349" max="3349" width="1.7109375" style="233" customWidth="1"/>
    <col min="3350" max="3585" width="8.7109375" style="233"/>
    <col min="3586" max="3586" width="1.42578125" style="233" customWidth="1"/>
    <col min="3587" max="3587" width="1.7109375" style="233" customWidth="1"/>
    <col min="3588" max="3588" width="28" style="233" customWidth="1"/>
    <col min="3589" max="3589" width="15.7109375" style="233" customWidth="1"/>
    <col min="3590" max="3590" width="13.42578125" style="233" customWidth="1"/>
    <col min="3591" max="3603" width="3" style="233" customWidth="1"/>
    <col min="3604" max="3604" width="8.7109375" style="233"/>
    <col min="3605" max="3605" width="1.7109375" style="233" customWidth="1"/>
    <col min="3606" max="3841" width="8.7109375" style="233"/>
    <col min="3842" max="3842" width="1.42578125" style="233" customWidth="1"/>
    <col min="3843" max="3843" width="1.7109375" style="233" customWidth="1"/>
    <col min="3844" max="3844" width="28" style="233" customWidth="1"/>
    <col min="3845" max="3845" width="15.7109375" style="233" customWidth="1"/>
    <col min="3846" max="3846" width="13.42578125" style="233" customWidth="1"/>
    <col min="3847" max="3859" width="3" style="233" customWidth="1"/>
    <col min="3860" max="3860" width="8.7109375" style="233"/>
    <col min="3861" max="3861" width="1.7109375" style="233" customWidth="1"/>
    <col min="3862" max="4097" width="8.7109375" style="233"/>
    <col min="4098" max="4098" width="1.42578125" style="233" customWidth="1"/>
    <col min="4099" max="4099" width="1.7109375" style="233" customWidth="1"/>
    <col min="4100" max="4100" width="28" style="233" customWidth="1"/>
    <col min="4101" max="4101" width="15.7109375" style="233" customWidth="1"/>
    <col min="4102" max="4102" width="13.42578125" style="233" customWidth="1"/>
    <col min="4103" max="4115" width="3" style="233" customWidth="1"/>
    <col min="4116" max="4116" width="8.7109375" style="233"/>
    <col min="4117" max="4117" width="1.7109375" style="233" customWidth="1"/>
    <col min="4118" max="4353" width="8.7109375" style="233"/>
    <col min="4354" max="4354" width="1.42578125" style="233" customWidth="1"/>
    <col min="4355" max="4355" width="1.7109375" style="233" customWidth="1"/>
    <col min="4356" max="4356" width="28" style="233" customWidth="1"/>
    <col min="4357" max="4357" width="15.7109375" style="233" customWidth="1"/>
    <col min="4358" max="4358" width="13.42578125" style="233" customWidth="1"/>
    <col min="4359" max="4371" width="3" style="233" customWidth="1"/>
    <col min="4372" max="4372" width="8.7109375" style="233"/>
    <col min="4373" max="4373" width="1.7109375" style="233" customWidth="1"/>
    <col min="4374" max="4609" width="8.7109375" style="233"/>
    <col min="4610" max="4610" width="1.42578125" style="233" customWidth="1"/>
    <col min="4611" max="4611" width="1.7109375" style="233" customWidth="1"/>
    <col min="4612" max="4612" width="28" style="233" customWidth="1"/>
    <col min="4613" max="4613" width="15.7109375" style="233" customWidth="1"/>
    <col min="4614" max="4614" width="13.42578125" style="233" customWidth="1"/>
    <col min="4615" max="4627" width="3" style="233" customWidth="1"/>
    <col min="4628" max="4628" width="8.7109375" style="233"/>
    <col min="4629" max="4629" width="1.7109375" style="233" customWidth="1"/>
    <col min="4630" max="4865" width="8.7109375" style="233"/>
    <col min="4866" max="4866" width="1.42578125" style="233" customWidth="1"/>
    <col min="4867" max="4867" width="1.7109375" style="233" customWidth="1"/>
    <col min="4868" max="4868" width="28" style="233" customWidth="1"/>
    <col min="4869" max="4869" width="15.7109375" style="233" customWidth="1"/>
    <col min="4870" max="4870" width="13.42578125" style="233" customWidth="1"/>
    <col min="4871" max="4883" width="3" style="233" customWidth="1"/>
    <col min="4884" max="4884" width="8.7109375" style="233"/>
    <col min="4885" max="4885" width="1.7109375" style="233" customWidth="1"/>
    <col min="4886" max="5121" width="8.7109375" style="233"/>
    <col min="5122" max="5122" width="1.42578125" style="233" customWidth="1"/>
    <col min="5123" max="5123" width="1.7109375" style="233" customWidth="1"/>
    <col min="5124" max="5124" width="28" style="233" customWidth="1"/>
    <col min="5125" max="5125" width="15.7109375" style="233" customWidth="1"/>
    <col min="5126" max="5126" width="13.42578125" style="233" customWidth="1"/>
    <col min="5127" max="5139" width="3" style="233" customWidth="1"/>
    <col min="5140" max="5140" width="8.7109375" style="233"/>
    <col min="5141" max="5141" width="1.7109375" style="233" customWidth="1"/>
    <col min="5142" max="5377" width="8.7109375" style="233"/>
    <col min="5378" max="5378" width="1.42578125" style="233" customWidth="1"/>
    <col min="5379" max="5379" width="1.7109375" style="233" customWidth="1"/>
    <col min="5380" max="5380" width="28" style="233" customWidth="1"/>
    <col min="5381" max="5381" width="15.7109375" style="233" customWidth="1"/>
    <col min="5382" max="5382" width="13.42578125" style="233" customWidth="1"/>
    <col min="5383" max="5395" width="3" style="233" customWidth="1"/>
    <col min="5396" max="5396" width="8.7109375" style="233"/>
    <col min="5397" max="5397" width="1.7109375" style="233" customWidth="1"/>
    <col min="5398" max="5633" width="8.7109375" style="233"/>
    <col min="5634" max="5634" width="1.42578125" style="233" customWidth="1"/>
    <col min="5635" max="5635" width="1.7109375" style="233" customWidth="1"/>
    <col min="5636" max="5636" width="28" style="233" customWidth="1"/>
    <col min="5637" max="5637" width="15.7109375" style="233" customWidth="1"/>
    <col min="5638" max="5638" width="13.42578125" style="233" customWidth="1"/>
    <col min="5639" max="5651" width="3" style="233" customWidth="1"/>
    <col min="5652" max="5652" width="8.7109375" style="233"/>
    <col min="5653" max="5653" width="1.7109375" style="233" customWidth="1"/>
    <col min="5654" max="5889" width="8.7109375" style="233"/>
    <col min="5890" max="5890" width="1.42578125" style="233" customWidth="1"/>
    <col min="5891" max="5891" width="1.7109375" style="233" customWidth="1"/>
    <col min="5892" max="5892" width="28" style="233" customWidth="1"/>
    <col min="5893" max="5893" width="15.7109375" style="233" customWidth="1"/>
    <col min="5894" max="5894" width="13.42578125" style="233" customWidth="1"/>
    <col min="5895" max="5907" width="3" style="233" customWidth="1"/>
    <col min="5908" max="5908" width="8.7109375" style="233"/>
    <col min="5909" max="5909" width="1.7109375" style="233" customWidth="1"/>
    <col min="5910" max="6145" width="8.7109375" style="233"/>
    <col min="6146" max="6146" width="1.42578125" style="233" customWidth="1"/>
    <col min="6147" max="6147" width="1.7109375" style="233" customWidth="1"/>
    <col min="6148" max="6148" width="28" style="233" customWidth="1"/>
    <col min="6149" max="6149" width="15.7109375" style="233" customWidth="1"/>
    <col min="6150" max="6150" width="13.42578125" style="233" customWidth="1"/>
    <col min="6151" max="6163" width="3" style="233" customWidth="1"/>
    <col min="6164" max="6164" width="8.7109375" style="233"/>
    <col min="6165" max="6165" width="1.7109375" style="233" customWidth="1"/>
    <col min="6166" max="6401" width="8.7109375" style="233"/>
    <col min="6402" max="6402" width="1.42578125" style="233" customWidth="1"/>
    <col min="6403" max="6403" width="1.7109375" style="233" customWidth="1"/>
    <col min="6404" max="6404" width="28" style="233" customWidth="1"/>
    <col min="6405" max="6405" width="15.7109375" style="233" customWidth="1"/>
    <col min="6406" max="6406" width="13.42578125" style="233" customWidth="1"/>
    <col min="6407" max="6419" width="3" style="233" customWidth="1"/>
    <col min="6420" max="6420" width="8.7109375" style="233"/>
    <col min="6421" max="6421" width="1.7109375" style="233" customWidth="1"/>
    <col min="6422" max="6657" width="8.7109375" style="233"/>
    <col min="6658" max="6658" width="1.42578125" style="233" customWidth="1"/>
    <col min="6659" max="6659" width="1.7109375" style="233" customWidth="1"/>
    <col min="6660" max="6660" width="28" style="233" customWidth="1"/>
    <col min="6661" max="6661" width="15.7109375" style="233" customWidth="1"/>
    <col min="6662" max="6662" width="13.42578125" style="233" customWidth="1"/>
    <col min="6663" max="6675" width="3" style="233" customWidth="1"/>
    <col min="6676" max="6676" width="8.7109375" style="233"/>
    <col min="6677" max="6677" width="1.7109375" style="233" customWidth="1"/>
    <col min="6678" max="6913" width="8.7109375" style="233"/>
    <col min="6914" max="6914" width="1.42578125" style="233" customWidth="1"/>
    <col min="6915" max="6915" width="1.7109375" style="233" customWidth="1"/>
    <col min="6916" max="6916" width="28" style="233" customWidth="1"/>
    <col min="6917" max="6917" width="15.7109375" style="233" customWidth="1"/>
    <col min="6918" max="6918" width="13.42578125" style="233" customWidth="1"/>
    <col min="6919" max="6931" width="3" style="233" customWidth="1"/>
    <col min="6932" max="6932" width="8.7109375" style="233"/>
    <col min="6933" max="6933" width="1.7109375" style="233" customWidth="1"/>
    <col min="6934" max="7169" width="8.7109375" style="233"/>
    <col min="7170" max="7170" width="1.42578125" style="233" customWidth="1"/>
    <col min="7171" max="7171" width="1.7109375" style="233" customWidth="1"/>
    <col min="7172" max="7172" width="28" style="233" customWidth="1"/>
    <col min="7173" max="7173" width="15.7109375" style="233" customWidth="1"/>
    <col min="7174" max="7174" width="13.42578125" style="233" customWidth="1"/>
    <col min="7175" max="7187" width="3" style="233" customWidth="1"/>
    <col min="7188" max="7188" width="8.7109375" style="233"/>
    <col min="7189" max="7189" width="1.7109375" style="233" customWidth="1"/>
    <col min="7190" max="7425" width="8.7109375" style="233"/>
    <col min="7426" max="7426" width="1.42578125" style="233" customWidth="1"/>
    <col min="7427" max="7427" width="1.7109375" style="233" customWidth="1"/>
    <col min="7428" max="7428" width="28" style="233" customWidth="1"/>
    <col min="7429" max="7429" width="15.7109375" style="233" customWidth="1"/>
    <col min="7430" max="7430" width="13.42578125" style="233" customWidth="1"/>
    <col min="7431" max="7443" width="3" style="233" customWidth="1"/>
    <col min="7444" max="7444" width="8.7109375" style="233"/>
    <col min="7445" max="7445" width="1.7109375" style="233" customWidth="1"/>
    <col min="7446" max="7681" width="8.7109375" style="233"/>
    <col min="7682" max="7682" width="1.42578125" style="233" customWidth="1"/>
    <col min="7683" max="7683" width="1.7109375" style="233" customWidth="1"/>
    <col min="7684" max="7684" width="28" style="233" customWidth="1"/>
    <col min="7685" max="7685" width="15.7109375" style="233" customWidth="1"/>
    <col min="7686" max="7686" width="13.42578125" style="233" customWidth="1"/>
    <col min="7687" max="7699" width="3" style="233" customWidth="1"/>
    <col min="7700" max="7700" width="8.7109375" style="233"/>
    <col min="7701" max="7701" width="1.7109375" style="233" customWidth="1"/>
    <col min="7702" max="7937" width="8.7109375" style="233"/>
    <col min="7938" max="7938" width="1.42578125" style="233" customWidth="1"/>
    <col min="7939" max="7939" width="1.7109375" style="233" customWidth="1"/>
    <col min="7940" max="7940" width="28" style="233" customWidth="1"/>
    <col min="7941" max="7941" width="15.7109375" style="233" customWidth="1"/>
    <col min="7942" max="7942" width="13.42578125" style="233" customWidth="1"/>
    <col min="7943" max="7955" width="3" style="233" customWidth="1"/>
    <col min="7956" max="7956" width="8.7109375" style="233"/>
    <col min="7957" max="7957" width="1.7109375" style="233" customWidth="1"/>
    <col min="7958" max="8193" width="8.7109375" style="233"/>
    <col min="8194" max="8194" width="1.42578125" style="233" customWidth="1"/>
    <col min="8195" max="8195" width="1.7109375" style="233" customWidth="1"/>
    <col min="8196" max="8196" width="28" style="233" customWidth="1"/>
    <col min="8197" max="8197" width="15.7109375" style="233" customWidth="1"/>
    <col min="8198" max="8198" width="13.42578125" style="233" customWidth="1"/>
    <col min="8199" max="8211" width="3" style="233" customWidth="1"/>
    <col min="8212" max="8212" width="8.7109375" style="233"/>
    <col min="8213" max="8213" width="1.7109375" style="233" customWidth="1"/>
    <col min="8214" max="8449" width="8.7109375" style="233"/>
    <col min="8450" max="8450" width="1.42578125" style="233" customWidth="1"/>
    <col min="8451" max="8451" width="1.7109375" style="233" customWidth="1"/>
    <col min="8452" max="8452" width="28" style="233" customWidth="1"/>
    <col min="8453" max="8453" width="15.7109375" style="233" customWidth="1"/>
    <col min="8454" max="8454" width="13.42578125" style="233" customWidth="1"/>
    <col min="8455" max="8467" width="3" style="233" customWidth="1"/>
    <col min="8468" max="8468" width="8.7109375" style="233"/>
    <col min="8469" max="8469" width="1.7109375" style="233" customWidth="1"/>
    <col min="8470" max="8705" width="8.7109375" style="233"/>
    <col min="8706" max="8706" width="1.42578125" style="233" customWidth="1"/>
    <col min="8707" max="8707" width="1.7109375" style="233" customWidth="1"/>
    <col min="8708" max="8708" width="28" style="233" customWidth="1"/>
    <col min="8709" max="8709" width="15.7109375" style="233" customWidth="1"/>
    <col min="8710" max="8710" width="13.42578125" style="233" customWidth="1"/>
    <col min="8711" max="8723" width="3" style="233" customWidth="1"/>
    <col min="8724" max="8724" width="8.7109375" style="233"/>
    <col min="8725" max="8725" width="1.7109375" style="233" customWidth="1"/>
    <col min="8726" max="8961" width="8.7109375" style="233"/>
    <col min="8962" max="8962" width="1.42578125" style="233" customWidth="1"/>
    <col min="8963" max="8963" width="1.7109375" style="233" customWidth="1"/>
    <col min="8964" max="8964" width="28" style="233" customWidth="1"/>
    <col min="8965" max="8965" width="15.7109375" style="233" customWidth="1"/>
    <col min="8966" max="8966" width="13.42578125" style="233" customWidth="1"/>
    <col min="8967" max="8979" width="3" style="233" customWidth="1"/>
    <col min="8980" max="8980" width="8.7109375" style="233"/>
    <col min="8981" max="8981" width="1.7109375" style="233" customWidth="1"/>
    <col min="8982" max="9217" width="8.7109375" style="233"/>
    <col min="9218" max="9218" width="1.42578125" style="233" customWidth="1"/>
    <col min="9219" max="9219" width="1.7109375" style="233" customWidth="1"/>
    <col min="9220" max="9220" width="28" style="233" customWidth="1"/>
    <col min="9221" max="9221" width="15.7109375" style="233" customWidth="1"/>
    <col min="9222" max="9222" width="13.42578125" style="233" customWidth="1"/>
    <col min="9223" max="9235" width="3" style="233" customWidth="1"/>
    <col min="9236" max="9236" width="8.7109375" style="233"/>
    <col min="9237" max="9237" width="1.7109375" style="233" customWidth="1"/>
    <col min="9238" max="9473" width="8.7109375" style="233"/>
    <col min="9474" max="9474" width="1.42578125" style="233" customWidth="1"/>
    <col min="9475" max="9475" width="1.7109375" style="233" customWidth="1"/>
    <col min="9476" max="9476" width="28" style="233" customWidth="1"/>
    <col min="9477" max="9477" width="15.7109375" style="233" customWidth="1"/>
    <col min="9478" max="9478" width="13.42578125" style="233" customWidth="1"/>
    <col min="9479" max="9491" width="3" style="233" customWidth="1"/>
    <col min="9492" max="9492" width="8.7109375" style="233"/>
    <col min="9493" max="9493" width="1.7109375" style="233" customWidth="1"/>
    <col min="9494" max="9729" width="8.7109375" style="233"/>
    <col min="9730" max="9730" width="1.42578125" style="233" customWidth="1"/>
    <col min="9731" max="9731" width="1.7109375" style="233" customWidth="1"/>
    <col min="9732" max="9732" width="28" style="233" customWidth="1"/>
    <col min="9733" max="9733" width="15.7109375" style="233" customWidth="1"/>
    <col min="9734" max="9734" width="13.42578125" style="233" customWidth="1"/>
    <col min="9735" max="9747" width="3" style="233" customWidth="1"/>
    <col min="9748" max="9748" width="8.7109375" style="233"/>
    <col min="9749" max="9749" width="1.7109375" style="233" customWidth="1"/>
    <col min="9750" max="9985" width="8.7109375" style="233"/>
    <col min="9986" max="9986" width="1.42578125" style="233" customWidth="1"/>
    <col min="9987" max="9987" width="1.7109375" style="233" customWidth="1"/>
    <col min="9988" max="9988" width="28" style="233" customWidth="1"/>
    <col min="9989" max="9989" width="15.7109375" style="233" customWidth="1"/>
    <col min="9990" max="9990" width="13.42578125" style="233" customWidth="1"/>
    <col min="9991" max="10003" width="3" style="233" customWidth="1"/>
    <col min="10004" max="10004" width="8.7109375" style="233"/>
    <col min="10005" max="10005" width="1.7109375" style="233" customWidth="1"/>
    <col min="10006" max="10241" width="8.7109375" style="233"/>
    <col min="10242" max="10242" width="1.42578125" style="233" customWidth="1"/>
    <col min="10243" max="10243" width="1.7109375" style="233" customWidth="1"/>
    <col min="10244" max="10244" width="28" style="233" customWidth="1"/>
    <col min="10245" max="10245" width="15.7109375" style="233" customWidth="1"/>
    <col min="10246" max="10246" width="13.42578125" style="233" customWidth="1"/>
    <col min="10247" max="10259" width="3" style="233" customWidth="1"/>
    <col min="10260" max="10260" width="8.7109375" style="233"/>
    <col min="10261" max="10261" width="1.7109375" style="233" customWidth="1"/>
    <col min="10262" max="10497" width="8.7109375" style="233"/>
    <col min="10498" max="10498" width="1.42578125" style="233" customWidth="1"/>
    <col min="10499" max="10499" width="1.7109375" style="233" customWidth="1"/>
    <col min="10500" max="10500" width="28" style="233" customWidth="1"/>
    <col min="10501" max="10501" width="15.7109375" style="233" customWidth="1"/>
    <col min="10502" max="10502" width="13.42578125" style="233" customWidth="1"/>
    <col min="10503" max="10515" width="3" style="233" customWidth="1"/>
    <col min="10516" max="10516" width="8.7109375" style="233"/>
    <col min="10517" max="10517" width="1.7109375" style="233" customWidth="1"/>
    <col min="10518" max="10753" width="8.7109375" style="233"/>
    <col min="10754" max="10754" width="1.42578125" style="233" customWidth="1"/>
    <col min="10755" max="10755" width="1.7109375" style="233" customWidth="1"/>
    <col min="10756" max="10756" width="28" style="233" customWidth="1"/>
    <col min="10757" max="10757" width="15.7109375" style="233" customWidth="1"/>
    <col min="10758" max="10758" width="13.42578125" style="233" customWidth="1"/>
    <col min="10759" max="10771" width="3" style="233" customWidth="1"/>
    <col min="10772" max="10772" width="8.7109375" style="233"/>
    <col min="10773" max="10773" width="1.7109375" style="233" customWidth="1"/>
    <col min="10774" max="11009" width="8.7109375" style="233"/>
    <col min="11010" max="11010" width="1.42578125" style="233" customWidth="1"/>
    <col min="11011" max="11011" width="1.7109375" style="233" customWidth="1"/>
    <col min="11012" max="11012" width="28" style="233" customWidth="1"/>
    <col min="11013" max="11013" width="15.7109375" style="233" customWidth="1"/>
    <col min="11014" max="11014" width="13.42578125" style="233" customWidth="1"/>
    <col min="11015" max="11027" width="3" style="233" customWidth="1"/>
    <col min="11028" max="11028" width="8.7109375" style="233"/>
    <col min="11029" max="11029" width="1.7109375" style="233" customWidth="1"/>
    <col min="11030" max="11265" width="8.7109375" style="233"/>
    <col min="11266" max="11266" width="1.42578125" style="233" customWidth="1"/>
    <col min="11267" max="11267" width="1.7109375" style="233" customWidth="1"/>
    <col min="11268" max="11268" width="28" style="233" customWidth="1"/>
    <col min="11269" max="11269" width="15.7109375" style="233" customWidth="1"/>
    <col min="11270" max="11270" width="13.42578125" style="233" customWidth="1"/>
    <col min="11271" max="11283" width="3" style="233" customWidth="1"/>
    <col min="11284" max="11284" width="8.7109375" style="233"/>
    <col min="11285" max="11285" width="1.7109375" style="233" customWidth="1"/>
    <col min="11286" max="11521" width="8.7109375" style="233"/>
    <col min="11522" max="11522" width="1.42578125" style="233" customWidth="1"/>
    <col min="11523" max="11523" width="1.7109375" style="233" customWidth="1"/>
    <col min="11524" max="11524" width="28" style="233" customWidth="1"/>
    <col min="11525" max="11525" width="15.7109375" style="233" customWidth="1"/>
    <col min="11526" max="11526" width="13.42578125" style="233" customWidth="1"/>
    <col min="11527" max="11539" width="3" style="233" customWidth="1"/>
    <col min="11540" max="11540" width="8.7109375" style="233"/>
    <col min="11541" max="11541" width="1.7109375" style="233" customWidth="1"/>
    <col min="11542" max="11777" width="8.7109375" style="233"/>
    <col min="11778" max="11778" width="1.42578125" style="233" customWidth="1"/>
    <col min="11779" max="11779" width="1.7109375" style="233" customWidth="1"/>
    <col min="11780" max="11780" width="28" style="233" customWidth="1"/>
    <col min="11781" max="11781" width="15.7109375" style="233" customWidth="1"/>
    <col min="11782" max="11782" width="13.42578125" style="233" customWidth="1"/>
    <col min="11783" max="11795" width="3" style="233" customWidth="1"/>
    <col min="11796" max="11796" width="8.7109375" style="233"/>
    <col min="11797" max="11797" width="1.7109375" style="233" customWidth="1"/>
    <col min="11798" max="12033" width="8.7109375" style="233"/>
    <col min="12034" max="12034" width="1.42578125" style="233" customWidth="1"/>
    <col min="12035" max="12035" width="1.7109375" style="233" customWidth="1"/>
    <col min="12036" max="12036" width="28" style="233" customWidth="1"/>
    <col min="12037" max="12037" width="15.7109375" style="233" customWidth="1"/>
    <col min="12038" max="12038" width="13.42578125" style="233" customWidth="1"/>
    <col min="12039" max="12051" width="3" style="233" customWidth="1"/>
    <col min="12052" max="12052" width="8.7109375" style="233"/>
    <col min="12053" max="12053" width="1.7109375" style="233" customWidth="1"/>
    <col min="12054" max="12289" width="8.7109375" style="233"/>
    <col min="12290" max="12290" width="1.42578125" style="233" customWidth="1"/>
    <col min="12291" max="12291" width="1.7109375" style="233" customWidth="1"/>
    <col min="12292" max="12292" width="28" style="233" customWidth="1"/>
    <col min="12293" max="12293" width="15.7109375" style="233" customWidth="1"/>
    <col min="12294" max="12294" width="13.42578125" style="233" customWidth="1"/>
    <col min="12295" max="12307" width="3" style="233" customWidth="1"/>
    <col min="12308" max="12308" width="8.7109375" style="233"/>
    <col min="12309" max="12309" width="1.7109375" style="233" customWidth="1"/>
    <col min="12310" max="12545" width="8.7109375" style="233"/>
    <col min="12546" max="12546" width="1.42578125" style="233" customWidth="1"/>
    <col min="12547" max="12547" width="1.7109375" style="233" customWidth="1"/>
    <col min="12548" max="12548" width="28" style="233" customWidth="1"/>
    <col min="12549" max="12549" width="15.7109375" style="233" customWidth="1"/>
    <col min="12550" max="12550" width="13.42578125" style="233" customWidth="1"/>
    <col min="12551" max="12563" width="3" style="233" customWidth="1"/>
    <col min="12564" max="12564" width="8.7109375" style="233"/>
    <col min="12565" max="12565" width="1.7109375" style="233" customWidth="1"/>
    <col min="12566" max="12801" width="8.7109375" style="233"/>
    <col min="12802" max="12802" width="1.42578125" style="233" customWidth="1"/>
    <col min="12803" max="12803" width="1.7109375" style="233" customWidth="1"/>
    <col min="12804" max="12804" width="28" style="233" customWidth="1"/>
    <col min="12805" max="12805" width="15.7109375" style="233" customWidth="1"/>
    <col min="12806" max="12806" width="13.42578125" style="233" customWidth="1"/>
    <col min="12807" max="12819" width="3" style="233" customWidth="1"/>
    <col min="12820" max="12820" width="8.7109375" style="233"/>
    <col min="12821" max="12821" width="1.7109375" style="233" customWidth="1"/>
    <col min="12822" max="13057" width="8.7109375" style="233"/>
    <col min="13058" max="13058" width="1.42578125" style="233" customWidth="1"/>
    <col min="13059" max="13059" width="1.7109375" style="233" customWidth="1"/>
    <col min="13060" max="13060" width="28" style="233" customWidth="1"/>
    <col min="13061" max="13061" width="15.7109375" style="233" customWidth="1"/>
    <col min="13062" max="13062" width="13.42578125" style="233" customWidth="1"/>
    <col min="13063" max="13075" width="3" style="233" customWidth="1"/>
    <col min="13076" max="13076" width="8.7109375" style="233"/>
    <col min="13077" max="13077" width="1.7109375" style="233" customWidth="1"/>
    <col min="13078" max="13313" width="8.7109375" style="233"/>
    <col min="13314" max="13314" width="1.42578125" style="233" customWidth="1"/>
    <col min="13315" max="13315" width="1.7109375" style="233" customWidth="1"/>
    <col min="13316" max="13316" width="28" style="233" customWidth="1"/>
    <col min="13317" max="13317" width="15.7109375" style="233" customWidth="1"/>
    <col min="13318" max="13318" width="13.42578125" style="233" customWidth="1"/>
    <col min="13319" max="13331" width="3" style="233" customWidth="1"/>
    <col min="13332" max="13332" width="8.7109375" style="233"/>
    <col min="13333" max="13333" width="1.7109375" style="233" customWidth="1"/>
    <col min="13334" max="13569" width="8.7109375" style="233"/>
    <col min="13570" max="13570" width="1.42578125" style="233" customWidth="1"/>
    <col min="13571" max="13571" width="1.7109375" style="233" customWidth="1"/>
    <col min="13572" max="13572" width="28" style="233" customWidth="1"/>
    <col min="13573" max="13573" width="15.7109375" style="233" customWidth="1"/>
    <col min="13574" max="13574" width="13.42578125" style="233" customWidth="1"/>
    <col min="13575" max="13587" width="3" style="233" customWidth="1"/>
    <col min="13588" max="13588" width="8.7109375" style="233"/>
    <col min="13589" max="13589" width="1.7109375" style="233" customWidth="1"/>
    <col min="13590" max="13825" width="8.7109375" style="233"/>
    <col min="13826" max="13826" width="1.42578125" style="233" customWidth="1"/>
    <col min="13827" max="13827" width="1.7109375" style="233" customWidth="1"/>
    <col min="13828" max="13828" width="28" style="233" customWidth="1"/>
    <col min="13829" max="13829" width="15.7109375" style="233" customWidth="1"/>
    <col min="13830" max="13830" width="13.42578125" style="233" customWidth="1"/>
    <col min="13831" max="13843" width="3" style="233" customWidth="1"/>
    <col min="13844" max="13844" width="8.7109375" style="233"/>
    <col min="13845" max="13845" width="1.7109375" style="233" customWidth="1"/>
    <col min="13846" max="14081" width="8.7109375" style="233"/>
    <col min="14082" max="14082" width="1.42578125" style="233" customWidth="1"/>
    <col min="14083" max="14083" width="1.7109375" style="233" customWidth="1"/>
    <col min="14084" max="14084" width="28" style="233" customWidth="1"/>
    <col min="14085" max="14085" width="15.7109375" style="233" customWidth="1"/>
    <col min="14086" max="14086" width="13.42578125" style="233" customWidth="1"/>
    <col min="14087" max="14099" width="3" style="233" customWidth="1"/>
    <col min="14100" max="14100" width="8.7109375" style="233"/>
    <col min="14101" max="14101" width="1.7109375" style="233" customWidth="1"/>
    <col min="14102" max="14337" width="8.7109375" style="233"/>
    <col min="14338" max="14338" width="1.42578125" style="233" customWidth="1"/>
    <col min="14339" max="14339" width="1.7109375" style="233" customWidth="1"/>
    <col min="14340" max="14340" width="28" style="233" customWidth="1"/>
    <col min="14341" max="14341" width="15.7109375" style="233" customWidth="1"/>
    <col min="14342" max="14342" width="13.42578125" style="233" customWidth="1"/>
    <col min="14343" max="14355" width="3" style="233" customWidth="1"/>
    <col min="14356" max="14356" width="8.7109375" style="233"/>
    <col min="14357" max="14357" width="1.7109375" style="233" customWidth="1"/>
    <col min="14358" max="14593" width="8.7109375" style="233"/>
    <col min="14594" max="14594" width="1.42578125" style="233" customWidth="1"/>
    <col min="14595" max="14595" width="1.7109375" style="233" customWidth="1"/>
    <col min="14596" max="14596" width="28" style="233" customWidth="1"/>
    <col min="14597" max="14597" width="15.7109375" style="233" customWidth="1"/>
    <col min="14598" max="14598" width="13.42578125" style="233" customWidth="1"/>
    <col min="14599" max="14611" width="3" style="233" customWidth="1"/>
    <col min="14612" max="14612" width="8.7109375" style="233"/>
    <col min="14613" max="14613" width="1.7109375" style="233" customWidth="1"/>
    <col min="14614" max="14849" width="8.7109375" style="233"/>
    <col min="14850" max="14850" width="1.42578125" style="233" customWidth="1"/>
    <col min="14851" max="14851" width="1.7109375" style="233" customWidth="1"/>
    <col min="14852" max="14852" width="28" style="233" customWidth="1"/>
    <col min="14853" max="14853" width="15.7109375" style="233" customWidth="1"/>
    <col min="14854" max="14854" width="13.42578125" style="233" customWidth="1"/>
    <col min="14855" max="14867" width="3" style="233" customWidth="1"/>
    <col min="14868" max="14868" width="8.7109375" style="233"/>
    <col min="14869" max="14869" width="1.7109375" style="233" customWidth="1"/>
    <col min="14870" max="15105" width="8.7109375" style="233"/>
    <col min="15106" max="15106" width="1.42578125" style="233" customWidth="1"/>
    <col min="15107" max="15107" width="1.7109375" style="233" customWidth="1"/>
    <col min="15108" max="15108" width="28" style="233" customWidth="1"/>
    <col min="15109" max="15109" width="15.7109375" style="233" customWidth="1"/>
    <col min="15110" max="15110" width="13.42578125" style="233" customWidth="1"/>
    <col min="15111" max="15123" width="3" style="233" customWidth="1"/>
    <col min="15124" max="15124" width="8.7109375" style="233"/>
    <col min="15125" max="15125" width="1.7109375" style="233" customWidth="1"/>
    <col min="15126" max="15361" width="8.7109375" style="233"/>
    <col min="15362" max="15362" width="1.42578125" style="233" customWidth="1"/>
    <col min="15363" max="15363" width="1.7109375" style="233" customWidth="1"/>
    <col min="15364" max="15364" width="28" style="233" customWidth="1"/>
    <col min="15365" max="15365" width="15.7109375" style="233" customWidth="1"/>
    <col min="15366" max="15366" width="13.42578125" style="233" customWidth="1"/>
    <col min="15367" max="15379" width="3" style="233" customWidth="1"/>
    <col min="15380" max="15380" width="8.7109375" style="233"/>
    <col min="15381" max="15381" width="1.7109375" style="233" customWidth="1"/>
    <col min="15382" max="15617" width="8.7109375" style="233"/>
    <col min="15618" max="15618" width="1.42578125" style="233" customWidth="1"/>
    <col min="15619" max="15619" width="1.7109375" style="233" customWidth="1"/>
    <col min="15620" max="15620" width="28" style="233" customWidth="1"/>
    <col min="15621" max="15621" width="15.7109375" style="233" customWidth="1"/>
    <col min="15622" max="15622" width="13.42578125" style="233" customWidth="1"/>
    <col min="15623" max="15635" width="3" style="233" customWidth="1"/>
    <col min="15636" max="15636" width="8.7109375" style="233"/>
    <col min="15637" max="15637" width="1.7109375" style="233" customWidth="1"/>
    <col min="15638" max="15873" width="8.7109375" style="233"/>
    <col min="15874" max="15874" width="1.42578125" style="233" customWidth="1"/>
    <col min="15875" max="15875" width="1.7109375" style="233" customWidth="1"/>
    <col min="15876" max="15876" width="28" style="233" customWidth="1"/>
    <col min="15877" max="15877" width="15.7109375" style="233" customWidth="1"/>
    <col min="15878" max="15878" width="13.42578125" style="233" customWidth="1"/>
    <col min="15879" max="15891" width="3" style="233" customWidth="1"/>
    <col min="15892" max="15892" width="8.7109375" style="233"/>
    <col min="15893" max="15893" width="1.7109375" style="233" customWidth="1"/>
    <col min="15894" max="16129" width="8.7109375" style="233"/>
    <col min="16130" max="16130" width="1.42578125" style="233" customWidth="1"/>
    <col min="16131" max="16131" width="1.7109375" style="233" customWidth="1"/>
    <col min="16132" max="16132" width="28" style="233" customWidth="1"/>
    <col min="16133" max="16133" width="15.7109375" style="233" customWidth="1"/>
    <col min="16134" max="16134" width="13.42578125" style="233" customWidth="1"/>
    <col min="16135" max="16147" width="3" style="233" customWidth="1"/>
    <col min="16148" max="16148" width="8.7109375" style="233"/>
    <col min="16149" max="16149" width="1.7109375" style="233" customWidth="1"/>
    <col min="16150" max="16384" width="8.7109375" style="233"/>
  </cols>
  <sheetData>
    <row r="1" spans="3:123" ht="61.15" customHeight="1" x14ac:dyDescent="0.2">
      <c r="G1" s="534"/>
      <c r="H1" s="390"/>
      <c r="I1" s="390"/>
      <c r="J1" s="390"/>
      <c r="K1" s="390"/>
      <c r="L1" s="390"/>
      <c r="M1" s="390"/>
      <c r="N1" s="390"/>
      <c r="O1" s="390"/>
      <c r="P1" s="390"/>
      <c r="Q1" s="390"/>
      <c r="R1" s="390"/>
      <c r="S1" s="390"/>
      <c r="W1" s="331"/>
      <c r="X1" s="331"/>
      <c r="Y1" s="331"/>
    </row>
    <row r="2" spans="3:123" s="361" customFormat="1" ht="21.6" customHeight="1" x14ac:dyDescent="0.2">
      <c r="G2" s="363"/>
      <c r="H2" s="298"/>
      <c r="I2" s="298"/>
      <c r="J2" s="298"/>
      <c r="K2" s="298"/>
      <c r="L2" s="298"/>
      <c r="M2" s="298"/>
      <c r="N2" s="298"/>
      <c r="O2" s="298"/>
      <c r="P2" s="298"/>
      <c r="Q2" s="298"/>
      <c r="R2" s="298"/>
      <c r="S2" s="298"/>
      <c r="T2" s="362"/>
      <c r="U2" s="362"/>
      <c r="V2" s="362"/>
      <c r="W2" s="331"/>
      <c r="X2" s="331"/>
      <c r="Y2" s="331"/>
      <c r="Z2" s="362"/>
    </row>
    <row r="3" spans="3:123" ht="22.15" hidden="1" customHeight="1" x14ac:dyDescent="0.2">
      <c r="C3" s="102" t="s">
        <v>444</v>
      </c>
      <c r="D3" s="305"/>
      <c r="E3" s="408"/>
      <c r="F3" s="409"/>
      <c r="G3" s="409"/>
      <c r="H3" s="409"/>
      <c r="I3" s="409"/>
      <c r="J3" s="409"/>
      <c r="K3" s="409"/>
      <c r="L3" s="409"/>
      <c r="M3" s="409"/>
      <c r="N3" s="409"/>
      <c r="O3" s="409"/>
      <c r="P3" s="409"/>
      <c r="Q3" s="409"/>
      <c r="R3" s="409"/>
      <c r="S3" s="409"/>
      <c r="W3" s="332"/>
      <c r="X3" s="332"/>
      <c r="Y3" s="332">
        <f>COUNTA(D3)</f>
        <v>0</v>
      </c>
    </row>
    <row r="4" spans="3:123" ht="22.15" hidden="1" customHeight="1" x14ac:dyDescent="0.2">
      <c r="C4" s="102" t="s">
        <v>72</v>
      </c>
      <c r="D4" s="306">
        <v>44125</v>
      </c>
      <c r="E4" s="408" t="str">
        <f>IF(D4&lt;=Fonti!J15,Fonti!J6,Fonti!J8)</f>
        <v>ATTENZIONE: inserire la data in cui si procede all'invio via PEC al Cliente</v>
      </c>
      <c r="F4" s="409"/>
      <c r="G4" s="409"/>
      <c r="H4" s="409"/>
      <c r="I4" s="409"/>
      <c r="J4" s="409"/>
      <c r="K4" s="409"/>
      <c r="L4" s="409"/>
      <c r="M4" s="409"/>
      <c r="N4" s="409"/>
      <c r="O4" s="409"/>
      <c r="P4" s="409"/>
      <c r="Q4" s="409"/>
      <c r="R4" s="409"/>
      <c r="S4" s="409"/>
      <c r="W4" s="332"/>
      <c r="X4" s="332"/>
      <c r="Y4" s="332">
        <f>IF(D4&gt;Fonti!J15,1,0)</f>
        <v>0</v>
      </c>
      <c r="Z4" s="330">
        <v>1</v>
      </c>
    </row>
    <row r="5" spans="3:123" ht="13.9" hidden="1" customHeight="1" thickBot="1" x14ac:dyDescent="0.25">
      <c r="E5" s="166"/>
      <c r="F5" s="161"/>
      <c r="G5" s="161"/>
      <c r="H5" s="161"/>
      <c r="I5" s="161"/>
      <c r="J5" s="161"/>
      <c r="K5" s="161"/>
      <c r="L5" s="161"/>
      <c r="M5" s="161"/>
      <c r="N5" s="161"/>
      <c r="O5" s="161"/>
      <c r="P5" s="161"/>
      <c r="Q5" s="161"/>
      <c r="R5" s="161"/>
      <c r="S5" s="167"/>
      <c r="W5" s="332"/>
      <c r="X5" s="332"/>
      <c r="Y5" s="332"/>
    </row>
    <row r="6" spans="3:123" ht="10.9" hidden="1" customHeight="1" x14ac:dyDescent="0.2">
      <c r="C6" s="162" t="s">
        <v>537</v>
      </c>
      <c r="D6" s="374">
        <f>Fonti!J16</f>
        <v>44155</v>
      </c>
      <c r="E6" s="403" t="str">
        <f>IF(D4&gt;D6,Fonti!J2,"")</f>
        <v/>
      </c>
      <c r="F6" s="404"/>
      <c r="G6" s="404"/>
      <c r="H6" s="404"/>
      <c r="I6" s="404"/>
      <c r="J6" s="404"/>
      <c r="K6" s="404"/>
      <c r="L6" s="404"/>
      <c r="M6" s="404"/>
      <c r="N6" s="404"/>
      <c r="O6" s="404"/>
      <c r="P6" s="404"/>
      <c r="Q6" s="163"/>
      <c r="R6" s="163"/>
      <c r="S6" s="164"/>
      <c r="W6" s="332"/>
      <c r="X6" s="332"/>
      <c r="Y6" s="332"/>
    </row>
    <row r="7" spans="3:123" s="361" customFormat="1" ht="10.9" hidden="1" customHeight="1" x14ac:dyDescent="0.2">
      <c r="C7" s="366" t="s">
        <v>580</v>
      </c>
      <c r="D7" s="368">
        <f>Fonti!J19</f>
        <v>44165</v>
      </c>
      <c r="E7" s="369"/>
      <c r="F7" s="369"/>
      <c r="G7" s="369"/>
      <c r="H7" s="369"/>
      <c r="I7" s="369"/>
      <c r="J7" s="369"/>
      <c r="K7" s="369"/>
      <c r="L7" s="369"/>
      <c r="M7" s="369"/>
      <c r="N7" s="369"/>
      <c r="O7" s="369"/>
      <c r="P7" s="369"/>
      <c r="Q7" s="369"/>
      <c r="R7" s="369"/>
      <c r="S7" s="370"/>
      <c r="T7" s="362"/>
      <c r="U7" s="362"/>
      <c r="V7" s="362"/>
      <c r="W7" s="364"/>
      <c r="X7" s="364"/>
      <c r="Y7" s="364"/>
      <c r="Z7" s="362"/>
    </row>
    <row r="8" spans="3:123" s="361" customFormat="1" ht="10.9" hidden="1" customHeight="1" thickBot="1" x14ac:dyDescent="0.25">
      <c r="C8" s="365" t="s">
        <v>581</v>
      </c>
      <c r="D8" s="371">
        <f>Fonti!J17</f>
        <v>44137</v>
      </c>
      <c r="E8" s="372"/>
      <c r="F8" s="373" t="s">
        <v>582</v>
      </c>
      <c r="G8" s="391">
        <f>Fonti!J18</f>
        <v>44166</v>
      </c>
      <c r="H8" s="392"/>
      <c r="I8" s="392"/>
      <c r="J8" s="392"/>
      <c r="K8" s="392"/>
      <c r="L8" s="367"/>
      <c r="M8" s="367"/>
      <c r="N8" s="367"/>
      <c r="O8" s="367"/>
      <c r="P8" s="367"/>
      <c r="Q8" s="367"/>
      <c r="R8" s="367"/>
      <c r="S8" s="160"/>
      <c r="T8" s="362"/>
      <c r="U8" s="362"/>
      <c r="V8" s="362"/>
      <c r="W8" s="364"/>
      <c r="X8" s="364"/>
      <c r="Y8" s="364"/>
      <c r="Z8" s="362"/>
    </row>
    <row r="9" spans="3:123" s="311" customFormat="1" ht="6" hidden="1" customHeight="1" thickBot="1" x14ac:dyDescent="0.25">
      <c r="D9" s="303"/>
      <c r="T9" s="330"/>
      <c r="U9" s="330"/>
      <c r="V9" s="330"/>
      <c r="W9" s="332"/>
      <c r="X9" s="332"/>
      <c r="Y9" s="332"/>
      <c r="Z9" s="330"/>
    </row>
    <row r="10" spans="3:123" s="361" customFormat="1" ht="15.6" hidden="1" customHeight="1" thickBot="1" x14ac:dyDescent="0.25">
      <c r="C10" s="393" t="s">
        <v>583</v>
      </c>
      <c r="D10" s="394"/>
      <c r="E10" s="394"/>
      <c r="F10" s="394"/>
      <c r="G10" s="394"/>
      <c r="H10" s="394"/>
      <c r="I10" s="394"/>
      <c r="J10" s="394"/>
      <c r="K10" s="394"/>
      <c r="L10" s="394"/>
      <c r="M10" s="394"/>
      <c r="N10" s="394"/>
      <c r="O10" s="394"/>
      <c r="P10" s="394"/>
      <c r="Q10" s="394"/>
      <c r="R10" s="394"/>
      <c r="S10" s="395"/>
      <c r="T10" s="362"/>
      <c r="U10" s="362"/>
      <c r="V10" s="362"/>
      <c r="W10" s="364"/>
      <c r="X10" s="364"/>
      <c r="Y10" s="364"/>
      <c r="Z10" s="362"/>
      <c r="AA10" s="362"/>
      <c r="AB10" s="362"/>
      <c r="AC10" s="362"/>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75"/>
      <c r="CG10" s="375"/>
      <c r="CH10" s="375"/>
      <c r="CI10" s="375"/>
      <c r="CJ10" s="375"/>
      <c r="CK10" s="375"/>
      <c r="CL10" s="375"/>
      <c r="CM10" s="375"/>
      <c r="CN10" s="375"/>
      <c r="CO10" s="375"/>
      <c r="CP10" s="375"/>
      <c r="CQ10" s="375"/>
      <c r="CR10" s="375"/>
      <c r="CS10" s="375"/>
      <c r="CT10" s="375"/>
      <c r="CU10" s="375"/>
      <c r="CV10" s="375"/>
      <c r="CW10" s="375"/>
      <c r="CX10" s="375"/>
      <c r="CY10" s="375"/>
      <c r="CZ10" s="375"/>
      <c r="DA10" s="375"/>
      <c r="DB10" s="375"/>
      <c r="DC10" s="375"/>
      <c r="DD10" s="375"/>
      <c r="DE10" s="375"/>
      <c r="DF10" s="375"/>
      <c r="DG10" s="375"/>
      <c r="DH10" s="375"/>
      <c r="DI10" s="375"/>
      <c r="DJ10" s="375"/>
      <c r="DK10" s="375"/>
      <c r="DL10" s="375"/>
      <c r="DM10" s="375"/>
      <c r="DN10" s="375"/>
      <c r="DO10" s="375"/>
      <c r="DP10" s="375"/>
      <c r="DQ10" s="375"/>
      <c r="DR10" s="375"/>
      <c r="DS10" s="375"/>
    </row>
    <row r="11" spans="3:123" s="361" customFormat="1" ht="10.9" hidden="1" customHeight="1" x14ac:dyDescent="0.2">
      <c r="C11" s="396" t="s">
        <v>592</v>
      </c>
      <c r="D11" s="397"/>
      <c r="E11" s="397"/>
      <c r="F11" s="397"/>
      <c r="G11" s="397"/>
      <c r="H11" s="397"/>
      <c r="I11" s="397"/>
      <c r="J11" s="397"/>
      <c r="K11" s="397"/>
      <c r="L11" s="397"/>
      <c r="M11" s="397"/>
      <c r="N11" s="397"/>
      <c r="O11" s="397"/>
      <c r="P11" s="397"/>
      <c r="Q11" s="397"/>
      <c r="R11" s="397"/>
      <c r="S11" s="398"/>
      <c r="T11" s="362"/>
      <c r="U11" s="362"/>
      <c r="V11" s="362"/>
      <c r="W11" s="364"/>
      <c r="X11" s="364"/>
      <c r="Y11" s="364"/>
      <c r="Z11" s="362"/>
      <c r="AA11" s="362"/>
      <c r="AB11" s="362"/>
      <c r="AC11" s="362"/>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375"/>
      <c r="DC11" s="375"/>
      <c r="DD11" s="375"/>
      <c r="DE11" s="375"/>
      <c r="DF11" s="375"/>
      <c r="DG11" s="375"/>
      <c r="DH11" s="375"/>
      <c r="DI11" s="375"/>
      <c r="DJ11" s="375"/>
      <c r="DK11" s="375"/>
      <c r="DL11" s="375"/>
      <c r="DM11" s="375"/>
      <c r="DN11" s="375"/>
      <c r="DO11" s="375"/>
      <c r="DP11" s="375"/>
      <c r="DQ11" s="375"/>
      <c r="DR11" s="375"/>
      <c r="DS11" s="375"/>
    </row>
    <row r="12" spans="3:123" s="361" customFormat="1" ht="10.9" hidden="1" customHeight="1" x14ac:dyDescent="0.2">
      <c r="C12" s="399"/>
      <c r="D12" s="397"/>
      <c r="E12" s="397"/>
      <c r="F12" s="397"/>
      <c r="G12" s="397"/>
      <c r="H12" s="397"/>
      <c r="I12" s="397"/>
      <c r="J12" s="397"/>
      <c r="K12" s="397"/>
      <c r="L12" s="397"/>
      <c r="M12" s="397"/>
      <c r="N12" s="397"/>
      <c r="O12" s="397"/>
      <c r="P12" s="397"/>
      <c r="Q12" s="397"/>
      <c r="R12" s="397"/>
      <c r="S12" s="398"/>
      <c r="T12" s="362"/>
      <c r="U12" s="362"/>
      <c r="V12" s="362"/>
      <c r="W12" s="364"/>
      <c r="X12" s="364"/>
      <c r="Y12" s="364"/>
      <c r="Z12" s="362"/>
      <c r="AA12" s="362"/>
      <c r="AB12" s="362"/>
      <c r="AC12" s="362"/>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75"/>
      <c r="BG12" s="375"/>
      <c r="BH12" s="375"/>
      <c r="BI12" s="375"/>
      <c r="BJ12" s="375"/>
      <c r="BK12" s="375"/>
      <c r="BL12" s="375"/>
      <c r="BM12" s="375"/>
      <c r="BN12" s="375"/>
      <c r="BO12" s="375"/>
      <c r="BP12" s="375"/>
      <c r="BQ12" s="375"/>
      <c r="BR12" s="375"/>
      <c r="BS12" s="375"/>
      <c r="BT12" s="375"/>
      <c r="BU12" s="375"/>
      <c r="BV12" s="375"/>
      <c r="BW12" s="375"/>
      <c r="BX12" s="375"/>
      <c r="BY12" s="375"/>
      <c r="BZ12" s="375"/>
      <c r="CA12" s="375"/>
      <c r="CB12" s="375"/>
      <c r="CC12" s="375"/>
      <c r="CD12" s="375"/>
      <c r="CE12" s="375"/>
      <c r="CF12" s="375"/>
      <c r="CG12" s="375"/>
      <c r="CH12" s="375"/>
      <c r="CI12" s="375"/>
      <c r="CJ12" s="375"/>
      <c r="CK12" s="375"/>
      <c r="CL12" s="375"/>
      <c r="CM12" s="375"/>
      <c r="CN12" s="375"/>
      <c r="CO12" s="375"/>
      <c r="CP12" s="375"/>
      <c r="CQ12" s="375"/>
      <c r="CR12" s="375"/>
      <c r="CS12" s="375"/>
      <c r="CT12" s="375"/>
      <c r="CU12" s="375"/>
      <c r="CV12" s="375"/>
      <c r="CW12" s="375"/>
      <c r="CX12" s="375"/>
      <c r="CY12" s="375"/>
      <c r="CZ12" s="375"/>
      <c r="DA12" s="375"/>
      <c r="DB12" s="375"/>
      <c r="DC12" s="375"/>
      <c r="DD12" s="375"/>
      <c r="DE12" s="375"/>
      <c r="DF12" s="375"/>
      <c r="DG12" s="375"/>
      <c r="DH12" s="375"/>
      <c r="DI12" s="375"/>
      <c r="DJ12" s="375"/>
      <c r="DK12" s="375"/>
      <c r="DL12" s="375"/>
      <c r="DM12" s="375"/>
      <c r="DN12" s="375"/>
      <c r="DO12" s="375"/>
      <c r="DP12" s="375"/>
      <c r="DQ12" s="375"/>
      <c r="DR12" s="375"/>
      <c r="DS12" s="375"/>
    </row>
    <row r="13" spans="3:123" s="361" customFormat="1" ht="10.9" hidden="1" customHeight="1" x14ac:dyDescent="0.2">
      <c r="C13" s="399"/>
      <c r="D13" s="397"/>
      <c r="E13" s="397"/>
      <c r="F13" s="397"/>
      <c r="G13" s="397"/>
      <c r="H13" s="397"/>
      <c r="I13" s="397"/>
      <c r="J13" s="397"/>
      <c r="K13" s="397"/>
      <c r="L13" s="397"/>
      <c r="M13" s="397"/>
      <c r="N13" s="397"/>
      <c r="O13" s="397"/>
      <c r="P13" s="397"/>
      <c r="Q13" s="397"/>
      <c r="R13" s="397"/>
      <c r="S13" s="398"/>
      <c r="T13" s="362"/>
      <c r="U13" s="362"/>
      <c r="V13" s="362"/>
      <c r="W13" s="364"/>
      <c r="X13" s="364"/>
      <c r="Y13" s="364"/>
      <c r="Z13" s="362"/>
      <c r="AA13" s="362"/>
      <c r="AB13" s="362"/>
      <c r="AC13" s="362"/>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c r="AZ13" s="375"/>
      <c r="BA13" s="375"/>
      <c r="BB13" s="375"/>
      <c r="BC13" s="375"/>
      <c r="BD13" s="375"/>
      <c r="BE13" s="375"/>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5"/>
      <c r="CJ13" s="375"/>
      <c r="CK13" s="375"/>
      <c r="CL13" s="375"/>
      <c r="CM13" s="375"/>
      <c r="CN13" s="375"/>
      <c r="CO13" s="375"/>
      <c r="CP13" s="375"/>
      <c r="CQ13" s="375"/>
      <c r="CR13" s="375"/>
      <c r="CS13" s="375"/>
      <c r="CT13" s="375"/>
      <c r="CU13" s="375"/>
      <c r="CV13" s="375"/>
      <c r="CW13" s="375"/>
      <c r="CX13" s="375"/>
      <c r="CY13" s="375"/>
      <c r="CZ13" s="375"/>
      <c r="DA13" s="375"/>
      <c r="DB13" s="375"/>
      <c r="DC13" s="375"/>
      <c r="DD13" s="375"/>
      <c r="DE13" s="375"/>
      <c r="DF13" s="375"/>
      <c r="DG13" s="375"/>
      <c r="DH13" s="375"/>
      <c r="DI13" s="375"/>
      <c r="DJ13" s="375"/>
      <c r="DK13" s="375"/>
      <c r="DL13" s="375"/>
      <c r="DM13" s="375"/>
      <c r="DN13" s="375"/>
      <c r="DO13" s="375"/>
      <c r="DP13" s="375"/>
      <c r="DQ13" s="375"/>
      <c r="DR13" s="375"/>
      <c r="DS13" s="375"/>
    </row>
    <row r="14" spans="3:123" s="361" customFormat="1" ht="10.9" hidden="1" customHeight="1" x14ac:dyDescent="0.2">
      <c r="C14" s="399"/>
      <c r="D14" s="397"/>
      <c r="E14" s="397"/>
      <c r="F14" s="397"/>
      <c r="G14" s="397"/>
      <c r="H14" s="397"/>
      <c r="I14" s="397"/>
      <c r="J14" s="397"/>
      <c r="K14" s="397"/>
      <c r="L14" s="397"/>
      <c r="M14" s="397"/>
      <c r="N14" s="397"/>
      <c r="O14" s="397"/>
      <c r="P14" s="397"/>
      <c r="Q14" s="397"/>
      <c r="R14" s="397"/>
      <c r="S14" s="398"/>
      <c r="T14" s="362"/>
      <c r="U14" s="362"/>
      <c r="V14" s="362"/>
      <c r="W14" s="364"/>
      <c r="X14" s="364"/>
      <c r="Y14" s="364"/>
      <c r="Z14" s="362"/>
      <c r="AA14" s="362"/>
      <c r="AB14" s="362"/>
      <c r="AC14" s="362"/>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375"/>
      <c r="BC14" s="375"/>
      <c r="BD14" s="375"/>
      <c r="BE14" s="375"/>
      <c r="BF14" s="375"/>
      <c r="BG14" s="375"/>
      <c r="BH14" s="375"/>
      <c r="BI14" s="375"/>
      <c r="BJ14" s="375"/>
      <c r="BK14" s="375"/>
      <c r="BL14" s="375"/>
      <c r="BM14" s="375"/>
      <c r="BN14" s="375"/>
      <c r="BO14" s="375"/>
      <c r="BP14" s="375"/>
      <c r="BQ14" s="375"/>
      <c r="BR14" s="375"/>
      <c r="BS14" s="375"/>
      <c r="BT14" s="375"/>
      <c r="BU14" s="375"/>
      <c r="BV14" s="375"/>
      <c r="BW14" s="375"/>
      <c r="BX14" s="375"/>
      <c r="BY14" s="375"/>
      <c r="BZ14" s="375"/>
      <c r="CA14" s="375"/>
      <c r="CB14" s="375"/>
      <c r="CC14" s="375"/>
      <c r="CD14" s="375"/>
      <c r="CE14" s="375"/>
      <c r="CF14" s="375"/>
      <c r="CG14" s="375"/>
      <c r="CH14" s="375"/>
      <c r="CI14" s="375"/>
      <c r="CJ14" s="375"/>
      <c r="CK14" s="375"/>
      <c r="CL14" s="375"/>
      <c r="CM14" s="375"/>
      <c r="CN14" s="375"/>
      <c r="CO14" s="375"/>
      <c r="CP14" s="375"/>
      <c r="CQ14" s="375"/>
      <c r="CR14" s="375"/>
      <c r="CS14" s="375"/>
      <c r="CT14" s="375"/>
      <c r="CU14" s="375"/>
      <c r="CV14" s="375"/>
      <c r="CW14" s="375"/>
      <c r="CX14" s="375"/>
      <c r="CY14" s="375"/>
      <c r="CZ14" s="375"/>
      <c r="DA14" s="375"/>
      <c r="DB14" s="375"/>
      <c r="DC14" s="375"/>
      <c r="DD14" s="375"/>
      <c r="DE14" s="375"/>
      <c r="DF14" s="375"/>
      <c r="DG14" s="375"/>
      <c r="DH14" s="375"/>
      <c r="DI14" s="375"/>
      <c r="DJ14" s="375"/>
      <c r="DK14" s="375"/>
      <c r="DL14" s="375"/>
      <c r="DM14" s="375"/>
      <c r="DN14" s="375"/>
      <c r="DO14" s="375"/>
      <c r="DP14" s="375"/>
      <c r="DQ14" s="375"/>
      <c r="DR14" s="375"/>
      <c r="DS14" s="375"/>
    </row>
    <row r="15" spans="3:123" s="361" customFormat="1" ht="10.9" hidden="1" customHeight="1" x14ac:dyDescent="0.2">
      <c r="C15" s="399"/>
      <c r="D15" s="397"/>
      <c r="E15" s="397"/>
      <c r="F15" s="397"/>
      <c r="G15" s="397"/>
      <c r="H15" s="397"/>
      <c r="I15" s="397"/>
      <c r="J15" s="397"/>
      <c r="K15" s="397"/>
      <c r="L15" s="397"/>
      <c r="M15" s="397"/>
      <c r="N15" s="397"/>
      <c r="O15" s="397"/>
      <c r="P15" s="397"/>
      <c r="Q15" s="397"/>
      <c r="R15" s="397"/>
      <c r="S15" s="398"/>
      <c r="T15" s="362"/>
      <c r="U15" s="362"/>
      <c r="V15" s="362"/>
      <c r="W15" s="364"/>
      <c r="X15" s="364"/>
      <c r="Y15" s="364"/>
      <c r="Z15" s="362"/>
      <c r="AA15" s="362"/>
      <c r="AB15" s="362"/>
      <c r="AC15" s="362"/>
      <c r="AD15" s="375"/>
      <c r="AE15" s="375"/>
      <c r="AF15" s="375"/>
      <c r="AG15" s="375"/>
      <c r="AH15" s="375"/>
      <c r="AI15" s="375"/>
      <c r="AJ15" s="375"/>
      <c r="AK15" s="375"/>
      <c r="AL15" s="375"/>
      <c r="AM15" s="375"/>
      <c r="AN15" s="375"/>
      <c r="AO15" s="375"/>
      <c r="AP15" s="375"/>
      <c r="AQ15" s="375"/>
      <c r="AR15" s="375"/>
      <c r="AS15" s="375"/>
      <c r="AT15" s="375"/>
      <c r="AU15" s="375"/>
      <c r="AV15" s="375"/>
      <c r="AW15" s="375"/>
      <c r="AX15" s="375"/>
      <c r="AY15" s="375"/>
      <c r="AZ15" s="375"/>
      <c r="BA15" s="375"/>
      <c r="BB15" s="375"/>
      <c r="BC15" s="375"/>
      <c r="BD15" s="375"/>
      <c r="BE15" s="375"/>
      <c r="BF15" s="375"/>
      <c r="BG15" s="375"/>
      <c r="BH15" s="375"/>
      <c r="BI15" s="375"/>
      <c r="BJ15" s="375"/>
      <c r="BK15" s="375"/>
      <c r="BL15" s="375"/>
      <c r="BM15" s="375"/>
      <c r="BN15" s="375"/>
      <c r="BO15" s="375"/>
      <c r="BP15" s="375"/>
      <c r="BQ15" s="375"/>
      <c r="BR15" s="375"/>
      <c r="BS15" s="375"/>
      <c r="BT15" s="375"/>
      <c r="BU15" s="375"/>
      <c r="BV15" s="375"/>
      <c r="BW15" s="375"/>
      <c r="BX15" s="375"/>
      <c r="BY15" s="375"/>
      <c r="BZ15" s="375"/>
      <c r="CA15" s="375"/>
      <c r="CB15" s="375"/>
      <c r="CC15" s="375"/>
      <c r="CD15" s="375"/>
      <c r="CE15" s="375"/>
      <c r="CF15" s="375"/>
      <c r="CG15" s="375"/>
      <c r="CH15" s="375"/>
      <c r="CI15" s="375"/>
      <c r="CJ15" s="375"/>
      <c r="CK15" s="375"/>
      <c r="CL15" s="375"/>
      <c r="CM15" s="375"/>
      <c r="CN15" s="375"/>
      <c r="CO15" s="375"/>
      <c r="CP15" s="375"/>
      <c r="CQ15" s="375"/>
      <c r="CR15" s="375"/>
      <c r="CS15" s="375"/>
      <c r="CT15" s="375"/>
      <c r="CU15" s="375"/>
      <c r="CV15" s="375"/>
      <c r="CW15" s="375"/>
      <c r="CX15" s="375"/>
      <c r="CY15" s="375"/>
      <c r="CZ15" s="375"/>
      <c r="DA15" s="375"/>
      <c r="DB15" s="375"/>
      <c r="DC15" s="375"/>
      <c r="DD15" s="375"/>
      <c r="DE15" s="375"/>
      <c r="DF15" s="375"/>
      <c r="DG15" s="375"/>
      <c r="DH15" s="375"/>
      <c r="DI15" s="375"/>
      <c r="DJ15" s="375"/>
      <c r="DK15" s="375"/>
      <c r="DL15" s="375"/>
      <c r="DM15" s="375"/>
      <c r="DN15" s="375"/>
      <c r="DO15" s="375"/>
      <c r="DP15" s="375"/>
      <c r="DQ15" s="375"/>
      <c r="DR15" s="375"/>
      <c r="DS15" s="375"/>
    </row>
    <row r="16" spans="3:123" s="361" customFormat="1" ht="10.9" hidden="1" customHeight="1" x14ac:dyDescent="0.2">
      <c r="C16" s="399"/>
      <c r="D16" s="397"/>
      <c r="E16" s="397"/>
      <c r="F16" s="397"/>
      <c r="G16" s="397"/>
      <c r="H16" s="397"/>
      <c r="I16" s="397"/>
      <c r="J16" s="397"/>
      <c r="K16" s="397"/>
      <c r="L16" s="397"/>
      <c r="M16" s="397"/>
      <c r="N16" s="397"/>
      <c r="O16" s="397"/>
      <c r="P16" s="397"/>
      <c r="Q16" s="397"/>
      <c r="R16" s="397"/>
      <c r="S16" s="398"/>
      <c r="T16" s="362"/>
      <c r="U16" s="362"/>
      <c r="V16" s="362"/>
      <c r="W16" s="364"/>
      <c r="X16" s="364"/>
      <c r="Y16" s="364"/>
      <c r="Z16" s="362"/>
      <c r="AA16" s="362"/>
      <c r="AB16" s="362"/>
      <c r="AC16" s="362"/>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5"/>
      <c r="CB16" s="375"/>
      <c r="CC16" s="375"/>
      <c r="CD16" s="375"/>
      <c r="CE16" s="375"/>
      <c r="CF16" s="375"/>
      <c r="CG16" s="375"/>
      <c r="CH16" s="375"/>
      <c r="CI16" s="375"/>
      <c r="CJ16" s="375"/>
      <c r="CK16" s="375"/>
      <c r="CL16" s="375"/>
      <c r="CM16" s="375"/>
      <c r="CN16" s="375"/>
      <c r="CO16" s="375"/>
      <c r="CP16" s="375"/>
      <c r="CQ16" s="375"/>
      <c r="CR16" s="375"/>
      <c r="CS16" s="375"/>
      <c r="CT16" s="375"/>
      <c r="CU16" s="375"/>
      <c r="CV16" s="375"/>
      <c r="CW16" s="375"/>
      <c r="CX16" s="375"/>
      <c r="CY16" s="375"/>
      <c r="CZ16" s="375"/>
      <c r="DA16" s="375"/>
      <c r="DB16" s="375"/>
      <c r="DC16" s="375"/>
      <c r="DD16" s="375"/>
      <c r="DE16" s="375"/>
      <c r="DF16" s="375"/>
      <c r="DG16" s="375"/>
      <c r="DH16" s="375"/>
      <c r="DI16" s="375"/>
      <c r="DJ16" s="375"/>
      <c r="DK16" s="375"/>
      <c r="DL16" s="375"/>
      <c r="DM16" s="375"/>
      <c r="DN16" s="375"/>
      <c r="DO16" s="375"/>
      <c r="DP16" s="375"/>
      <c r="DQ16" s="375"/>
      <c r="DR16" s="375"/>
      <c r="DS16" s="375"/>
    </row>
    <row r="17" spans="3:123" s="361" customFormat="1" ht="10.9" hidden="1" customHeight="1" x14ac:dyDescent="0.2">
      <c r="C17" s="399"/>
      <c r="D17" s="397"/>
      <c r="E17" s="397"/>
      <c r="F17" s="397"/>
      <c r="G17" s="397"/>
      <c r="H17" s="397"/>
      <c r="I17" s="397"/>
      <c r="J17" s="397"/>
      <c r="K17" s="397"/>
      <c r="L17" s="397"/>
      <c r="M17" s="397"/>
      <c r="N17" s="397"/>
      <c r="O17" s="397"/>
      <c r="P17" s="397"/>
      <c r="Q17" s="397"/>
      <c r="R17" s="397"/>
      <c r="S17" s="398"/>
      <c r="T17" s="362"/>
      <c r="U17" s="362"/>
      <c r="V17" s="362"/>
      <c r="W17" s="364"/>
      <c r="X17" s="364"/>
      <c r="Y17" s="364"/>
      <c r="Z17" s="362"/>
      <c r="AA17" s="362"/>
      <c r="AB17" s="362"/>
      <c r="AC17" s="362"/>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5"/>
      <c r="CO17" s="375"/>
      <c r="CP17" s="375"/>
      <c r="CQ17" s="375"/>
      <c r="CR17" s="375"/>
      <c r="CS17" s="375"/>
      <c r="CT17" s="375"/>
      <c r="CU17" s="375"/>
      <c r="CV17" s="375"/>
      <c r="CW17" s="375"/>
      <c r="CX17" s="375"/>
      <c r="CY17" s="375"/>
      <c r="CZ17" s="375"/>
      <c r="DA17" s="375"/>
      <c r="DB17" s="375"/>
      <c r="DC17" s="375"/>
      <c r="DD17" s="375"/>
      <c r="DE17" s="375"/>
      <c r="DF17" s="375"/>
      <c r="DG17" s="375"/>
      <c r="DH17" s="375"/>
      <c r="DI17" s="375"/>
      <c r="DJ17" s="375"/>
      <c r="DK17" s="375"/>
      <c r="DL17" s="375"/>
      <c r="DM17" s="375"/>
      <c r="DN17" s="375"/>
      <c r="DO17" s="375"/>
      <c r="DP17" s="375"/>
      <c r="DQ17" s="375"/>
      <c r="DR17" s="375"/>
      <c r="DS17" s="375"/>
    </row>
    <row r="18" spans="3:123" s="361" customFormat="1" ht="10.9" hidden="1" customHeight="1" thickBot="1" x14ac:dyDescent="0.25">
      <c r="C18" s="400"/>
      <c r="D18" s="401"/>
      <c r="E18" s="401"/>
      <c r="F18" s="401"/>
      <c r="G18" s="401"/>
      <c r="H18" s="401"/>
      <c r="I18" s="401"/>
      <c r="J18" s="401"/>
      <c r="K18" s="401"/>
      <c r="L18" s="401"/>
      <c r="M18" s="401"/>
      <c r="N18" s="401"/>
      <c r="O18" s="401"/>
      <c r="P18" s="401"/>
      <c r="Q18" s="401"/>
      <c r="R18" s="401"/>
      <c r="S18" s="402"/>
      <c r="T18" s="362"/>
      <c r="U18" s="362"/>
      <c r="V18" s="362"/>
      <c r="W18" s="364"/>
      <c r="X18" s="364"/>
      <c r="Y18" s="364"/>
      <c r="Z18" s="362"/>
      <c r="AA18" s="362"/>
      <c r="AB18" s="362"/>
      <c r="AC18" s="362"/>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5"/>
      <c r="CB18" s="375"/>
      <c r="CC18" s="375"/>
      <c r="CD18" s="375"/>
      <c r="CE18" s="375"/>
      <c r="CF18" s="375"/>
      <c r="CG18" s="375"/>
      <c r="CH18" s="375"/>
      <c r="CI18" s="375"/>
      <c r="CJ18" s="375"/>
      <c r="CK18" s="375"/>
      <c r="CL18" s="375"/>
      <c r="CM18" s="375"/>
      <c r="CN18" s="375"/>
      <c r="CO18" s="375"/>
      <c r="CP18" s="375"/>
      <c r="CQ18" s="375"/>
      <c r="CR18" s="375"/>
      <c r="CS18" s="375"/>
      <c r="CT18" s="375"/>
      <c r="CU18" s="375"/>
      <c r="CV18" s="375"/>
      <c r="CW18" s="375"/>
      <c r="CX18" s="375"/>
      <c r="CY18" s="375"/>
      <c r="CZ18" s="375"/>
      <c r="DA18" s="375"/>
      <c r="DB18" s="375"/>
      <c r="DC18" s="375"/>
      <c r="DD18" s="375"/>
      <c r="DE18" s="375"/>
      <c r="DF18" s="375"/>
      <c r="DG18" s="375"/>
      <c r="DH18" s="375"/>
      <c r="DI18" s="375"/>
      <c r="DJ18" s="375"/>
      <c r="DK18" s="375"/>
      <c r="DL18" s="375"/>
      <c r="DM18" s="375"/>
      <c r="DN18" s="375"/>
      <c r="DO18" s="375"/>
      <c r="DP18" s="375"/>
      <c r="DQ18" s="375"/>
      <c r="DR18" s="375"/>
      <c r="DS18" s="375"/>
    </row>
    <row r="19" spans="3:123" s="309" customFormat="1" ht="6" hidden="1" customHeight="1" thickBot="1" x14ac:dyDescent="0.25">
      <c r="C19" s="447"/>
      <c r="D19" s="448"/>
      <c r="E19" s="449"/>
      <c r="F19" s="449"/>
      <c r="G19" s="449"/>
      <c r="H19" s="449"/>
      <c r="I19" s="449"/>
      <c r="J19" s="449"/>
      <c r="K19" s="449"/>
      <c r="L19" s="449"/>
      <c r="M19" s="449"/>
      <c r="N19" s="449"/>
      <c r="O19" s="449"/>
      <c r="P19" s="449"/>
      <c r="Q19" s="449"/>
      <c r="R19" s="449"/>
      <c r="S19" s="449"/>
      <c r="T19" s="330"/>
      <c r="U19" s="330"/>
      <c r="V19" s="330"/>
      <c r="W19" s="332"/>
      <c r="X19" s="332"/>
      <c r="Y19" s="332"/>
      <c r="Z19" s="330"/>
    </row>
    <row r="20" spans="3:123" ht="13.15" hidden="1" customHeight="1" thickBot="1" x14ac:dyDescent="0.25">
      <c r="C20" s="393" t="s">
        <v>521</v>
      </c>
      <c r="D20" s="394"/>
      <c r="E20" s="394"/>
      <c r="F20" s="394"/>
      <c r="G20" s="394"/>
      <c r="H20" s="394"/>
      <c r="I20" s="394"/>
      <c r="J20" s="394"/>
      <c r="K20" s="394"/>
      <c r="L20" s="394"/>
      <c r="M20" s="394"/>
      <c r="N20" s="394"/>
      <c r="O20" s="394"/>
      <c r="P20" s="394"/>
      <c r="Q20" s="394"/>
      <c r="R20" s="394"/>
      <c r="S20" s="395"/>
      <c r="T20" s="333"/>
      <c r="W20" s="332"/>
      <c r="X20" s="332"/>
      <c r="Y20" s="332"/>
    </row>
    <row r="21" spans="3:123" ht="24.4" hidden="1" customHeight="1" x14ac:dyDescent="0.2">
      <c r="C21" s="239" t="s">
        <v>523</v>
      </c>
      <c r="D21" s="450"/>
      <c r="E21" s="451"/>
      <c r="F21" s="260" t="str">
        <f>IF(D21&lt;&gt;"",VLOOKUP(D21,Fonti!$A$1:$B$7,2,FALSE),Fonti!B1)</f>
        <v>Nome e cognome</v>
      </c>
      <c r="G21" s="432"/>
      <c r="H21" s="417"/>
      <c r="I21" s="417"/>
      <c r="J21" s="417"/>
      <c r="K21" s="417"/>
      <c r="L21" s="417"/>
      <c r="M21" s="417"/>
      <c r="N21" s="417"/>
      <c r="O21" s="417"/>
      <c r="P21" s="417"/>
      <c r="Q21" s="417"/>
      <c r="R21" s="417"/>
      <c r="S21" s="417"/>
      <c r="W21" s="335"/>
      <c r="X21" s="335"/>
      <c r="Y21" s="335">
        <f>COUNTA(D21,G21,D22,R22,G23,O23,R23,D24,F24,M24,D25,E26,D27,R27,G28,O28,R28,D29,M29,D30,I30,Q30)</f>
        <v>0</v>
      </c>
      <c r="Z21" s="330">
        <v>22</v>
      </c>
    </row>
    <row r="22" spans="3:123" ht="10.9" hidden="1" customHeight="1" x14ac:dyDescent="0.2">
      <c r="C22" s="239" t="str">
        <f>IF(F21=Fonti!A11,Fonti!A29,Fonti!A30)</f>
        <v>Indirizzo di residenza</v>
      </c>
      <c r="D22" s="432"/>
      <c r="E22" s="432"/>
      <c r="F22" s="432"/>
      <c r="G22" s="432"/>
      <c r="H22" s="432"/>
      <c r="I22" s="432"/>
      <c r="J22" s="432"/>
      <c r="K22" s="432"/>
      <c r="L22" s="432"/>
      <c r="M22" s="432"/>
      <c r="N22" s="432"/>
      <c r="O22" s="432"/>
      <c r="P22" s="432"/>
      <c r="Q22" s="237" t="s">
        <v>30</v>
      </c>
      <c r="R22" s="446"/>
      <c r="S22" s="446"/>
      <c r="T22" s="334"/>
      <c r="W22" s="335"/>
      <c r="X22" s="335"/>
      <c r="Y22" s="335"/>
    </row>
    <row r="23" spans="3:123" ht="10.9" hidden="1" customHeight="1" x14ac:dyDescent="0.2">
      <c r="C23" s="239" t="s">
        <v>38</v>
      </c>
      <c r="D23" s="432"/>
      <c r="E23" s="432"/>
      <c r="F23" s="237" t="s">
        <v>39</v>
      </c>
      <c r="G23" s="446"/>
      <c r="H23" s="446"/>
      <c r="I23" s="446"/>
      <c r="J23" s="446"/>
      <c r="K23" s="446"/>
      <c r="L23" s="446"/>
      <c r="M23" s="435" t="s">
        <v>40</v>
      </c>
      <c r="N23" s="435"/>
      <c r="O23" s="235"/>
      <c r="P23" s="435" t="s">
        <v>41</v>
      </c>
      <c r="Q23" s="417"/>
      <c r="R23" s="446"/>
      <c r="S23" s="446"/>
      <c r="T23" s="334"/>
      <c r="W23" s="335"/>
      <c r="X23" s="335"/>
      <c r="Y23" s="335"/>
    </row>
    <row r="24" spans="3:123" ht="10.9" hidden="1" customHeight="1" x14ac:dyDescent="0.2">
      <c r="C24" s="239" t="s">
        <v>522</v>
      </c>
      <c r="D24" s="252"/>
      <c r="E24" s="150" t="s">
        <v>28</v>
      </c>
      <c r="F24" s="432"/>
      <c r="G24" s="432"/>
      <c r="H24" s="432"/>
      <c r="I24" s="432"/>
      <c r="J24" s="435" t="s">
        <v>29</v>
      </c>
      <c r="K24" s="417"/>
      <c r="L24" s="417"/>
      <c r="M24" s="432"/>
      <c r="N24" s="432"/>
      <c r="O24" s="432"/>
      <c r="P24" s="432"/>
      <c r="Q24" s="432"/>
      <c r="R24" s="432"/>
      <c r="S24" s="432"/>
      <c r="W24" s="335"/>
      <c r="X24" s="335"/>
      <c r="Y24" s="335"/>
    </row>
    <row r="25" spans="3:123" ht="10.9" hidden="1" customHeight="1" x14ac:dyDescent="0.2">
      <c r="C25" s="261" t="s">
        <v>43</v>
      </c>
      <c r="D25" s="433"/>
      <c r="E25" s="434"/>
      <c r="F25" s="435" t="s">
        <v>42</v>
      </c>
      <c r="G25" s="436"/>
      <c r="H25" s="436"/>
      <c r="I25" s="456"/>
      <c r="J25" s="456"/>
      <c r="K25" s="456"/>
      <c r="L25" s="435" t="s">
        <v>375</v>
      </c>
      <c r="M25" s="417"/>
      <c r="N25" s="417"/>
      <c r="O25" s="417"/>
      <c r="P25" s="456"/>
      <c r="Q25" s="456"/>
      <c r="R25" s="456"/>
      <c r="S25" s="456"/>
      <c r="W25" s="332"/>
      <c r="X25" s="332"/>
      <c r="Y25" s="332"/>
    </row>
    <row r="26" spans="3:123" ht="10.9" hidden="1" customHeight="1" x14ac:dyDescent="0.2">
      <c r="C26" s="416" t="s">
        <v>44</v>
      </c>
      <c r="D26" s="417"/>
      <c r="E26" s="457"/>
      <c r="F26" s="432"/>
      <c r="G26" s="432"/>
      <c r="H26" s="432"/>
      <c r="I26" s="432"/>
      <c r="J26" s="432"/>
      <c r="K26" s="432"/>
      <c r="L26" s="432"/>
      <c r="M26" s="432"/>
      <c r="N26" s="432"/>
      <c r="O26" s="432"/>
      <c r="P26" s="432"/>
      <c r="Q26" s="432"/>
      <c r="R26" s="432"/>
      <c r="S26" s="432"/>
      <c r="W26" s="332"/>
      <c r="X26" s="332"/>
      <c r="Y26" s="332"/>
    </row>
    <row r="27" spans="3:123" ht="10.9" hidden="1" customHeight="1" x14ac:dyDescent="0.2">
      <c r="C27" s="239" t="s">
        <v>45</v>
      </c>
      <c r="D27" s="420"/>
      <c r="E27" s="458"/>
      <c r="F27" s="458"/>
      <c r="G27" s="458"/>
      <c r="H27" s="458"/>
      <c r="I27" s="458"/>
      <c r="J27" s="458"/>
      <c r="K27" s="458"/>
      <c r="L27" s="458"/>
      <c r="M27" s="458"/>
      <c r="N27" s="458"/>
      <c r="O27" s="458"/>
      <c r="P27" s="421"/>
      <c r="Q27" s="237" t="s">
        <v>30</v>
      </c>
      <c r="R27" s="446"/>
      <c r="S27" s="446"/>
      <c r="T27" s="334"/>
      <c r="W27" s="332"/>
      <c r="X27" s="332"/>
      <c r="Y27" s="332"/>
      <c r="AA27" s="324"/>
    </row>
    <row r="28" spans="3:123" ht="10.9" hidden="1" customHeight="1" x14ac:dyDescent="0.2">
      <c r="C28" s="239" t="s">
        <v>38</v>
      </c>
      <c r="D28" s="432"/>
      <c r="E28" s="432"/>
      <c r="F28" s="237" t="s">
        <v>39</v>
      </c>
      <c r="G28" s="446"/>
      <c r="H28" s="446"/>
      <c r="I28" s="446"/>
      <c r="J28" s="446"/>
      <c r="K28" s="446"/>
      <c r="L28" s="446"/>
      <c r="M28" s="435" t="s">
        <v>40</v>
      </c>
      <c r="N28" s="435"/>
      <c r="O28" s="235"/>
      <c r="P28" s="435" t="s">
        <v>41</v>
      </c>
      <c r="Q28" s="417"/>
      <c r="R28" s="446"/>
      <c r="S28" s="446"/>
      <c r="T28" s="334"/>
      <c r="W28" s="332"/>
      <c r="X28" s="332"/>
      <c r="Y28" s="332"/>
      <c r="AA28" s="324"/>
    </row>
    <row r="29" spans="3:123" ht="10.9" hidden="1" customHeight="1" x14ac:dyDescent="0.2">
      <c r="C29" s="239" t="s">
        <v>324</v>
      </c>
      <c r="D29" s="461"/>
      <c r="E29" s="434"/>
      <c r="F29" s="434"/>
      <c r="G29" s="434"/>
      <c r="H29" s="465" t="s">
        <v>325</v>
      </c>
      <c r="I29" s="417"/>
      <c r="J29" s="417"/>
      <c r="K29" s="417"/>
      <c r="L29" s="417"/>
      <c r="M29" s="434"/>
      <c r="N29" s="434"/>
      <c r="O29" s="434"/>
      <c r="P29" s="434"/>
      <c r="Q29" s="434"/>
      <c r="R29" s="434"/>
      <c r="S29" s="434"/>
      <c r="U29" s="334"/>
      <c r="W29" s="332"/>
      <c r="X29" s="332"/>
      <c r="Y29" s="332"/>
      <c r="AA29" s="324"/>
    </row>
    <row r="30" spans="3:123" ht="10.9" hidden="1" customHeight="1" x14ac:dyDescent="0.2">
      <c r="C30" s="239" t="s">
        <v>326</v>
      </c>
      <c r="D30" s="461"/>
      <c r="E30" s="434"/>
      <c r="F30" s="462" t="s">
        <v>327</v>
      </c>
      <c r="G30" s="435"/>
      <c r="H30" s="435"/>
      <c r="I30" s="463"/>
      <c r="J30" s="464"/>
      <c r="K30" s="464"/>
      <c r="L30" s="464"/>
      <c r="M30" s="462" t="s">
        <v>328</v>
      </c>
      <c r="N30" s="435"/>
      <c r="O30" s="435"/>
      <c r="P30" s="435"/>
      <c r="Q30" s="463"/>
      <c r="R30" s="464"/>
      <c r="S30" s="464"/>
      <c r="U30" s="334"/>
      <c r="W30" s="332"/>
      <c r="X30" s="332"/>
      <c r="Y30" s="332"/>
      <c r="AA30" s="324"/>
    </row>
    <row r="31" spans="3:123" ht="6" customHeight="1" thickBot="1" x14ac:dyDescent="0.25">
      <c r="C31" s="460"/>
      <c r="D31" s="460"/>
      <c r="E31" s="460"/>
      <c r="F31" s="459"/>
      <c r="G31" s="460"/>
      <c r="H31" s="460"/>
      <c r="I31" s="460"/>
      <c r="J31" s="460"/>
      <c r="K31" s="460"/>
      <c r="L31" s="460"/>
      <c r="M31" s="460"/>
      <c r="N31" s="460"/>
      <c r="O31" s="460"/>
      <c r="P31" s="460"/>
      <c r="Q31" s="460"/>
      <c r="R31" s="460"/>
      <c r="S31" s="460"/>
      <c r="W31" s="332"/>
      <c r="X31" s="332"/>
      <c r="Y31" s="332"/>
      <c r="AA31" s="324"/>
    </row>
    <row r="32" spans="3:123" ht="13.15" customHeight="1" thickBot="1" x14ac:dyDescent="0.25">
      <c r="C32" s="393" t="s">
        <v>49</v>
      </c>
      <c r="D32" s="426"/>
      <c r="E32" s="426"/>
      <c r="F32" s="426"/>
      <c r="G32" s="426"/>
      <c r="H32" s="426"/>
      <c r="I32" s="426"/>
      <c r="J32" s="426"/>
      <c r="K32" s="426"/>
      <c r="L32" s="426"/>
      <c r="M32" s="426"/>
      <c r="N32" s="426"/>
      <c r="O32" s="426"/>
      <c r="P32" s="426"/>
      <c r="Q32" s="426"/>
      <c r="R32" s="426"/>
      <c r="S32" s="427"/>
      <c r="T32" s="333"/>
      <c r="W32" s="332"/>
      <c r="X32" s="332"/>
      <c r="Y32" s="332"/>
      <c r="AA32" s="324"/>
    </row>
    <row r="33" spans="3:81" ht="6" customHeight="1" thickBot="1" x14ac:dyDescent="0.25">
      <c r="C33" s="437"/>
      <c r="D33" s="438"/>
      <c r="E33" s="438"/>
      <c r="F33" s="438"/>
      <c r="G33" s="438"/>
      <c r="H33" s="438"/>
      <c r="I33" s="438"/>
      <c r="J33" s="438"/>
      <c r="K33" s="438"/>
      <c r="L33" s="438"/>
      <c r="M33" s="438"/>
      <c r="N33" s="438"/>
      <c r="O33" s="438"/>
      <c r="P33" s="438"/>
      <c r="Q33" s="438"/>
      <c r="R33" s="438"/>
      <c r="S33" s="439"/>
      <c r="T33" s="334"/>
      <c r="W33" s="332"/>
      <c r="X33" s="332"/>
      <c r="Y33" s="332"/>
      <c r="AA33" s="324"/>
    </row>
    <row r="34" spans="3:81" ht="10.9" customHeight="1" x14ac:dyDescent="0.2">
      <c r="C34" s="382" t="s">
        <v>599</v>
      </c>
      <c r="D34" s="318"/>
      <c r="E34" s="428" t="str">
        <f>IF(D21="","",CONCATENATE(Fonti!A34," ",V34))</f>
        <v/>
      </c>
      <c r="F34" s="428"/>
      <c r="G34" s="428"/>
      <c r="H34" s="428"/>
      <c r="I34" s="428"/>
      <c r="J34" s="428"/>
      <c r="K34" s="428"/>
      <c r="L34" s="428"/>
      <c r="M34" s="428"/>
      <c r="N34" s="428"/>
      <c r="O34" s="428"/>
      <c r="P34" s="428"/>
      <c r="Q34" s="428"/>
      <c r="R34" s="428"/>
      <c r="S34" s="429"/>
      <c r="V34" s="330" t="str">
        <f>IF(D21&lt;&gt;"",VLOOKUP(D21,Fonti!$A$1:$C$7,3,FALSE),"")</f>
        <v/>
      </c>
      <c r="W34" s="332"/>
      <c r="X34" s="332"/>
      <c r="Y34" s="332">
        <f>COUNTA(D34,D35,D39,D41,J41)</f>
        <v>1</v>
      </c>
      <c r="Z34" s="330">
        <v>5</v>
      </c>
      <c r="AA34" s="324"/>
    </row>
    <row r="35" spans="3:81" s="325" customFormat="1" ht="10.9" customHeight="1" x14ac:dyDescent="0.2">
      <c r="C35" s="383" t="s">
        <v>600</v>
      </c>
      <c r="D35" s="329"/>
      <c r="E35" s="526"/>
      <c r="F35" s="526"/>
      <c r="G35" s="526"/>
      <c r="H35" s="526"/>
      <c r="I35" s="526"/>
      <c r="J35" s="526"/>
      <c r="K35" s="526"/>
      <c r="L35" s="526"/>
      <c r="M35" s="526"/>
      <c r="N35" s="526"/>
      <c r="O35" s="526"/>
      <c r="P35" s="526"/>
      <c r="Q35" s="526"/>
      <c r="R35" s="526"/>
      <c r="S35" s="527"/>
      <c r="T35" s="330"/>
      <c r="U35" s="330"/>
      <c r="V35" s="330"/>
      <c r="W35" s="332"/>
      <c r="X35" s="332"/>
      <c r="Y35" s="332"/>
      <c r="Z35" s="330"/>
      <c r="AA35" s="324"/>
    </row>
    <row r="36" spans="3:81" ht="10.9" customHeight="1" x14ac:dyDescent="0.2">
      <c r="C36" s="383" t="s">
        <v>62</v>
      </c>
      <c r="D36" s="169">
        <f>IF(J37&lt;&gt;"",J37,Fonti!G61)</f>
        <v>0</v>
      </c>
      <c r="E36" s="430" t="str">
        <f>IF(D36&gt;V36,Fonti!J1,IF(D36&gt;V37,Fonti!J3,""))</f>
        <v/>
      </c>
      <c r="F36" s="419"/>
      <c r="G36" s="419"/>
      <c r="H36" s="419"/>
      <c r="I36" s="419"/>
      <c r="J36" s="419"/>
      <c r="K36" s="419"/>
      <c r="L36" s="419"/>
      <c r="M36" s="419"/>
      <c r="N36" s="419"/>
      <c r="O36" s="419"/>
      <c r="P36" s="419"/>
      <c r="Q36" s="419"/>
      <c r="R36" s="419"/>
      <c r="S36" s="431"/>
      <c r="V36" s="336">
        <f>MAX(D34/4,D35*2)</f>
        <v>0</v>
      </c>
      <c r="W36" s="389" t="s">
        <v>598</v>
      </c>
      <c r="X36" s="390"/>
      <c r="Y36" s="390"/>
      <c r="Z36" s="390"/>
      <c r="AA36" s="390"/>
    </row>
    <row r="37" spans="3:81" s="325" customFormat="1" ht="10.9" customHeight="1" x14ac:dyDescent="0.2">
      <c r="C37" s="528" t="s">
        <v>559</v>
      </c>
      <c r="D37" s="441"/>
      <c r="E37" s="441"/>
      <c r="F37" s="441"/>
      <c r="G37" s="441"/>
      <c r="H37" s="441"/>
      <c r="I37" s="441"/>
      <c r="J37" s="529"/>
      <c r="K37" s="530"/>
      <c r="L37" s="530"/>
      <c r="M37" s="530"/>
      <c r="N37" s="531"/>
      <c r="O37" s="419" t="str">
        <f>IF(J37&gt;V36,Fonti!J30,"")</f>
        <v/>
      </c>
      <c r="P37" s="532"/>
      <c r="Q37" s="532"/>
      <c r="R37" s="532"/>
      <c r="S37" s="533"/>
      <c r="T37" s="330"/>
      <c r="U37" s="330"/>
      <c r="V37" s="337">
        <v>30000</v>
      </c>
      <c r="W37" s="335"/>
      <c r="X37" s="335"/>
      <c r="Y37" s="335"/>
      <c r="Z37" s="330"/>
      <c r="AA37" s="323"/>
    </row>
    <row r="38" spans="3:81" ht="10.9" customHeight="1" x14ac:dyDescent="0.2">
      <c r="C38" s="383" t="s">
        <v>63</v>
      </c>
      <c r="D38" s="381">
        <v>24</v>
      </c>
      <c r="E38" s="416" t="s">
        <v>50</v>
      </c>
      <c r="F38" s="417"/>
      <c r="G38" s="417"/>
      <c r="H38" s="417"/>
      <c r="I38" s="417"/>
      <c r="J38" s="417"/>
      <c r="K38" s="417"/>
      <c r="L38" s="417"/>
      <c r="M38" s="417"/>
      <c r="N38" s="417"/>
      <c r="O38" s="417"/>
      <c r="P38" s="417"/>
      <c r="Q38" s="417"/>
      <c r="R38" s="417"/>
      <c r="S38" s="422"/>
      <c r="W38" s="332"/>
      <c r="X38" s="332"/>
      <c r="Y38" s="332"/>
      <c r="AA38" s="324"/>
    </row>
    <row r="39" spans="3:81" ht="10.9" customHeight="1" thickBot="1" x14ac:dyDescent="0.25">
      <c r="C39" s="384" t="s">
        <v>64</v>
      </c>
      <c r="D39" s="388"/>
      <c r="E39" s="423" t="s">
        <v>241</v>
      </c>
      <c r="F39" s="424"/>
      <c r="G39" s="424"/>
      <c r="H39" s="424"/>
      <c r="I39" s="424"/>
      <c r="J39" s="424"/>
      <c r="K39" s="424"/>
      <c r="L39" s="424"/>
      <c r="M39" s="424"/>
      <c r="N39" s="424"/>
      <c r="O39" s="424"/>
      <c r="P39" s="424"/>
      <c r="Q39" s="424"/>
      <c r="R39" s="424"/>
      <c r="S39" s="425"/>
      <c r="W39" s="389" t="s">
        <v>598</v>
      </c>
      <c r="X39" s="390"/>
      <c r="Y39" s="390"/>
      <c r="Z39" s="390"/>
      <c r="AA39" s="390"/>
    </row>
    <row r="40" spans="3:81" ht="10.9" hidden="1" customHeight="1" x14ac:dyDescent="0.2">
      <c r="C40" s="385" t="s">
        <v>20</v>
      </c>
      <c r="D40" s="386">
        <f>TAN!F58</f>
        <v>0</v>
      </c>
      <c r="E40" s="387" t="s">
        <v>57</v>
      </c>
      <c r="F40" s="386">
        <v>0</v>
      </c>
      <c r="G40" s="455" t="s">
        <v>58</v>
      </c>
      <c r="H40" s="453"/>
      <c r="I40" s="453"/>
      <c r="J40" s="453"/>
      <c r="K40" s="453"/>
      <c r="L40" s="453"/>
      <c r="M40" s="453"/>
      <c r="N40" s="453"/>
      <c r="O40" s="453"/>
      <c r="P40" s="452" t="s">
        <v>310</v>
      </c>
      <c r="Q40" s="453"/>
      <c r="R40" s="453"/>
      <c r="S40" s="454"/>
      <c r="W40" s="332"/>
      <c r="X40" s="332"/>
      <c r="Y40" s="332"/>
    </row>
    <row r="41" spans="3:81" ht="10.9" hidden="1" customHeight="1" x14ac:dyDescent="0.2">
      <c r="C41" s="262" t="s">
        <v>447</v>
      </c>
      <c r="D41" s="420"/>
      <c r="E41" s="421"/>
      <c r="F41" s="466" t="s">
        <v>448</v>
      </c>
      <c r="G41" s="416"/>
      <c r="H41" s="416"/>
      <c r="I41" s="416"/>
      <c r="J41" s="467">
        <f>D41</f>
        <v>0</v>
      </c>
      <c r="K41" s="468"/>
      <c r="L41" s="468"/>
      <c r="M41" s="468"/>
      <c r="N41" s="468"/>
      <c r="O41" s="468"/>
      <c r="P41" s="468"/>
      <c r="Q41" s="468"/>
      <c r="R41" s="468"/>
      <c r="S41" s="469"/>
      <c r="W41" s="535" t="str">
        <f>IF(D41="",Fonti!J27,"")</f>
        <v>IBAN MANCANTI - COMPILARE</v>
      </c>
      <c r="X41" s="536"/>
      <c r="Y41" s="332"/>
    </row>
    <row r="42" spans="3:81" ht="10.9" hidden="1" customHeight="1" x14ac:dyDescent="0.2">
      <c r="C42" s="440"/>
      <c r="D42" s="441"/>
      <c r="E42" s="442"/>
      <c r="F42" s="466" t="s">
        <v>100</v>
      </c>
      <c r="G42" s="416"/>
      <c r="H42" s="416"/>
      <c r="I42" s="416"/>
      <c r="J42" s="432"/>
      <c r="K42" s="434"/>
      <c r="L42" s="434"/>
      <c r="M42" s="434"/>
      <c r="N42" s="434"/>
      <c r="O42" s="434"/>
      <c r="P42" s="434"/>
      <c r="Q42" s="434"/>
      <c r="R42" s="434"/>
      <c r="S42" s="476"/>
      <c r="U42" s="523" t="str">
        <f>IF(AND($J$41&lt;&gt;"",J42&lt;&gt;""),Fonti!$J$12,"")</f>
        <v/>
      </c>
      <c r="V42" s="524"/>
      <c r="W42" s="524"/>
      <c r="X42" s="524"/>
      <c r="Y42" s="524"/>
    </row>
    <row r="43" spans="3:81" ht="10.9" hidden="1" customHeight="1" x14ac:dyDescent="0.2">
      <c r="C43" s="326" t="s">
        <v>59</v>
      </c>
      <c r="D43" s="171">
        <f>TAEG!J22</f>
        <v>44197</v>
      </c>
      <c r="E43" s="416" t="s">
        <v>65</v>
      </c>
      <c r="F43" s="417"/>
      <c r="G43" s="418">
        <f>D38</f>
        <v>24</v>
      </c>
      <c r="H43" s="419"/>
      <c r="I43" s="419"/>
      <c r="J43" s="419"/>
      <c r="K43" s="416" t="s">
        <v>66</v>
      </c>
      <c r="L43" s="417"/>
      <c r="M43" s="417"/>
      <c r="N43" s="417"/>
      <c r="O43" s="417"/>
      <c r="P43" s="413">
        <f>TAEG!O7</f>
        <v>0</v>
      </c>
      <c r="Q43" s="414"/>
      <c r="R43" s="414"/>
      <c r="S43" s="415"/>
      <c r="W43" s="332"/>
      <c r="X43" s="332"/>
      <c r="Y43" s="332"/>
    </row>
    <row r="44" spans="3:81" ht="10.9" hidden="1" customHeight="1" x14ac:dyDescent="0.2">
      <c r="C44" s="326" t="s">
        <v>60</v>
      </c>
      <c r="D44" s="171">
        <f>DATE((YEAR(D43)+D38/12+G44/12),MONTH(D43)-1,DAY(D43))</f>
        <v>44896</v>
      </c>
      <c r="E44" s="416" t="s">
        <v>67</v>
      </c>
      <c r="F44" s="417"/>
      <c r="G44" s="418">
        <f>IF((D39-D38)&gt;0,(D39-D38),0)</f>
        <v>0</v>
      </c>
      <c r="H44" s="419"/>
      <c r="I44" s="419"/>
      <c r="J44" s="419"/>
      <c r="K44" s="416" t="s">
        <v>25</v>
      </c>
      <c r="L44" s="417"/>
      <c r="M44" s="417"/>
      <c r="N44" s="417"/>
      <c r="O44" s="417"/>
      <c r="P44" s="413" t="str">
        <f>IFERROR(TAEG!O8,"")</f>
        <v/>
      </c>
      <c r="Q44" s="414"/>
      <c r="R44" s="414"/>
      <c r="S44" s="415"/>
      <c r="W44" s="332"/>
      <c r="X44" s="332"/>
      <c r="Y44" s="332"/>
    </row>
    <row r="45" spans="3:81" ht="10.9" hidden="1" customHeight="1" thickBot="1" x14ac:dyDescent="0.25">
      <c r="C45" s="172" t="s">
        <v>61</v>
      </c>
      <c r="D45" s="173" t="str">
        <f>IFERROR(TAEG!K15,"")</f>
        <v/>
      </c>
      <c r="E45" s="443"/>
      <c r="F45" s="444"/>
      <c r="G45" s="444"/>
      <c r="H45" s="444"/>
      <c r="I45" s="444"/>
      <c r="J45" s="444"/>
      <c r="K45" s="444"/>
      <c r="L45" s="444"/>
      <c r="M45" s="444"/>
      <c r="N45" s="444"/>
      <c r="O45" s="444"/>
      <c r="P45" s="444"/>
      <c r="Q45" s="444"/>
      <c r="R45" s="444"/>
      <c r="S45" s="445"/>
      <c r="W45" s="332"/>
      <c r="X45" s="332"/>
      <c r="Y45" s="332"/>
    </row>
    <row r="46" spans="3:81" ht="10.9" hidden="1" customHeight="1" thickBot="1" x14ac:dyDescent="0.25">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2"/>
      <c r="BQ46" s="292"/>
      <c r="BR46" s="292"/>
      <c r="BS46" s="292"/>
      <c r="BT46" s="292"/>
      <c r="BU46" s="292"/>
      <c r="BV46" s="292"/>
      <c r="BW46" s="292"/>
      <c r="BX46" s="292"/>
      <c r="BY46" s="292"/>
      <c r="BZ46" s="292"/>
      <c r="CA46" s="292"/>
      <c r="CB46" s="292"/>
      <c r="CC46" s="292"/>
    </row>
    <row r="47" spans="3:81" ht="10.9" hidden="1" customHeight="1" x14ac:dyDescent="0.2">
      <c r="C47" s="162" t="s">
        <v>470</v>
      </c>
      <c r="D47" s="163"/>
      <c r="E47" s="163"/>
      <c r="F47" s="163"/>
      <c r="G47" s="163"/>
      <c r="H47" s="163"/>
      <c r="I47" s="163"/>
      <c r="J47" s="163"/>
      <c r="K47" s="163"/>
      <c r="L47" s="163"/>
      <c r="M47" s="163"/>
      <c r="N47" s="163"/>
      <c r="O47" s="163"/>
      <c r="P47" s="163"/>
      <c r="Q47" s="163"/>
      <c r="R47" s="163"/>
      <c r="S47" s="164"/>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c r="BJ47" s="292"/>
      <c r="BK47" s="292"/>
      <c r="BL47" s="292"/>
      <c r="BM47" s="292"/>
      <c r="BN47" s="292"/>
      <c r="BO47" s="292"/>
      <c r="BP47" s="292"/>
      <c r="BQ47" s="292"/>
      <c r="BR47" s="292"/>
      <c r="BS47" s="292"/>
      <c r="BT47" s="292"/>
      <c r="BU47" s="292"/>
      <c r="BV47" s="292"/>
      <c r="BW47" s="292"/>
      <c r="BX47" s="292"/>
      <c r="BY47" s="292"/>
      <c r="BZ47" s="292"/>
      <c r="CA47" s="292"/>
      <c r="CB47" s="292"/>
      <c r="CC47" s="292"/>
    </row>
    <row r="48" spans="3:81" s="292" customFormat="1" ht="10.9" hidden="1" customHeight="1" x14ac:dyDescent="0.2">
      <c r="C48" s="304"/>
      <c r="D48" s="293" t="str">
        <f>IF(C48=Fonti!C26,Fonti!C29,"")</f>
        <v/>
      </c>
      <c r="E48" s="297" t="str">
        <f>IF(C48=Fonti!C26,Fonti!C31,"")</f>
        <v/>
      </c>
      <c r="F48" s="293" t="str">
        <f>IF(C48=Fonti!C26,Fonti!C30,"")</f>
        <v/>
      </c>
      <c r="G48" s="496" t="str">
        <f>IF(C48=Fonti!C26,Fonti!C32,"")</f>
        <v/>
      </c>
      <c r="H48" s="497"/>
      <c r="I48" s="497"/>
      <c r="J48" s="497"/>
      <c r="K48" s="293"/>
      <c r="L48" s="293"/>
      <c r="M48" s="293"/>
      <c r="N48" s="293"/>
      <c r="O48" s="293"/>
      <c r="P48" s="293"/>
      <c r="Q48" s="293"/>
      <c r="R48" s="293"/>
      <c r="S48" s="158"/>
      <c r="T48" s="330"/>
      <c r="U48" s="330"/>
      <c r="V48" s="330"/>
      <c r="W48" s="523" t="str">
        <f>IF(AND(C48=Fonti!C26,'Dati '!E48=Fonti!C31),Fonti!J31,"")</f>
        <v/>
      </c>
      <c r="X48" s="390"/>
      <c r="Y48" s="330">
        <f>COUNTA(C48,D49)</f>
        <v>0</v>
      </c>
      <c r="Z48" s="330">
        <v>2</v>
      </c>
    </row>
    <row r="49" spans="2:81" ht="10.9" hidden="1" customHeight="1" thickBot="1" x14ac:dyDescent="0.25">
      <c r="C49" s="295" t="s">
        <v>529</v>
      </c>
      <c r="D49" s="410"/>
      <c r="E49" s="411"/>
      <c r="F49" s="411"/>
      <c r="G49" s="411"/>
      <c r="H49" s="411"/>
      <c r="I49" s="411"/>
      <c r="J49" s="411"/>
      <c r="K49" s="412"/>
      <c r="L49" s="296"/>
      <c r="M49" s="296"/>
      <c r="N49" s="299"/>
      <c r="O49" s="296"/>
      <c r="P49" s="296"/>
      <c r="Q49" s="296"/>
      <c r="R49" s="296"/>
      <c r="S49" s="160"/>
      <c r="W49" s="405" t="str">
        <f>IF(D49="",Fonti!J22,"")</f>
        <v>la destinazione del finanziamento deve essere specificata anche al punto 14 dell'Allegato 4-bis</v>
      </c>
      <c r="X49" s="406"/>
      <c r="Y49" s="406"/>
      <c r="Z49" s="338"/>
      <c r="AA49" s="298"/>
      <c r="AB49" s="298"/>
      <c r="AC49" s="298"/>
      <c r="AD49" s="298"/>
      <c r="AE49" s="298"/>
      <c r="AF49" s="298"/>
      <c r="AG49" s="298"/>
      <c r="AH49" s="298"/>
      <c r="AI49" s="298"/>
      <c r="AJ49" s="298"/>
      <c r="AK49" s="298"/>
      <c r="AL49" s="298"/>
      <c r="AM49" s="298"/>
      <c r="AN49" s="298"/>
      <c r="AO49" s="298"/>
      <c r="AP49" s="292"/>
      <c r="AQ49" s="292"/>
      <c r="AR49" s="292"/>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2"/>
      <c r="BQ49" s="292"/>
      <c r="BR49" s="292"/>
      <c r="BS49" s="292"/>
      <c r="BT49" s="292"/>
      <c r="BU49" s="292"/>
      <c r="BV49" s="292"/>
      <c r="BW49" s="292"/>
      <c r="BX49" s="292"/>
      <c r="BY49" s="292"/>
      <c r="BZ49" s="292"/>
      <c r="CA49" s="292"/>
      <c r="CB49" s="292"/>
      <c r="CC49" s="292"/>
    </row>
    <row r="50" spans="2:81" ht="6" hidden="1" customHeight="1" thickBot="1" x14ac:dyDescent="0.25">
      <c r="W50" s="406"/>
      <c r="X50" s="406"/>
      <c r="Y50" s="406"/>
      <c r="Z50" s="338"/>
      <c r="AA50" s="298"/>
      <c r="AB50" s="298"/>
      <c r="AC50" s="298"/>
      <c r="AD50" s="298"/>
      <c r="AE50" s="298"/>
      <c r="AF50" s="298"/>
      <c r="AG50" s="298"/>
      <c r="AH50" s="298"/>
      <c r="AI50" s="298"/>
      <c r="AJ50" s="298"/>
      <c r="AK50" s="298"/>
      <c r="AL50" s="298"/>
      <c r="AM50" s="298"/>
      <c r="AN50" s="298"/>
      <c r="AO50" s="298"/>
      <c r="AP50" s="292"/>
      <c r="AQ50" s="292"/>
      <c r="AR50" s="292"/>
      <c r="AS50" s="292"/>
      <c r="AT50" s="292"/>
      <c r="AU50" s="292"/>
      <c r="AV50" s="292"/>
      <c r="AW50" s="292"/>
      <c r="AX50" s="292"/>
      <c r="AY50" s="292"/>
      <c r="AZ50" s="292"/>
      <c r="BA50" s="292"/>
      <c r="BB50" s="292"/>
      <c r="BC50" s="292"/>
      <c r="BD50" s="292"/>
      <c r="BE50" s="292"/>
      <c r="BF50" s="292"/>
      <c r="BG50" s="292"/>
      <c r="BH50" s="292"/>
      <c r="BI50" s="292"/>
      <c r="BJ50" s="292"/>
      <c r="BK50" s="292"/>
      <c r="BL50" s="292"/>
      <c r="BM50" s="292"/>
      <c r="BN50" s="292"/>
      <c r="BO50" s="292"/>
      <c r="BP50" s="292"/>
      <c r="BQ50" s="292"/>
      <c r="BR50" s="292"/>
      <c r="BS50" s="292"/>
      <c r="BT50" s="292"/>
      <c r="BU50" s="292"/>
      <c r="BV50" s="292"/>
      <c r="BW50" s="292"/>
      <c r="BX50" s="292"/>
      <c r="BY50" s="292"/>
      <c r="BZ50" s="292"/>
      <c r="CA50" s="292"/>
      <c r="CB50" s="292"/>
      <c r="CC50" s="292"/>
    </row>
    <row r="51" spans="2:81" ht="13.15" hidden="1" customHeight="1" thickBot="1" x14ac:dyDescent="0.25">
      <c r="C51" s="393" t="s">
        <v>462</v>
      </c>
      <c r="D51" s="426"/>
      <c r="E51" s="426"/>
      <c r="F51" s="426"/>
      <c r="G51" s="426"/>
      <c r="H51" s="426"/>
      <c r="I51" s="426"/>
      <c r="J51" s="426"/>
      <c r="K51" s="426"/>
      <c r="L51" s="426"/>
      <c r="M51" s="426"/>
      <c r="N51" s="426"/>
      <c r="O51" s="426"/>
      <c r="P51" s="426"/>
      <c r="Q51" s="426"/>
      <c r="R51" s="426"/>
      <c r="S51" s="427"/>
      <c r="T51" s="333"/>
      <c r="W51" s="406"/>
      <c r="X51" s="406"/>
      <c r="Y51" s="406"/>
      <c r="AA51" s="292"/>
      <c r="AB51" s="292"/>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2"/>
      <c r="AY51" s="292"/>
      <c r="AZ51" s="292"/>
      <c r="BA51" s="292"/>
      <c r="BB51" s="292"/>
      <c r="BC51" s="292"/>
      <c r="BD51" s="292"/>
      <c r="BE51" s="292"/>
      <c r="BF51" s="292"/>
      <c r="BG51" s="292"/>
      <c r="BH51" s="292"/>
      <c r="BI51" s="292"/>
      <c r="BJ51" s="292"/>
      <c r="BK51" s="292"/>
      <c r="BL51" s="292"/>
      <c r="BM51" s="292"/>
      <c r="BN51" s="292"/>
      <c r="BO51" s="292"/>
      <c r="BP51" s="292"/>
      <c r="BQ51" s="292"/>
      <c r="BR51" s="292"/>
      <c r="BS51" s="292"/>
      <c r="BT51" s="292"/>
      <c r="BU51" s="292"/>
      <c r="BV51" s="292"/>
      <c r="BW51" s="292"/>
      <c r="BX51" s="292"/>
      <c r="BY51" s="292"/>
      <c r="BZ51" s="292"/>
      <c r="CA51" s="292"/>
      <c r="CB51" s="292"/>
      <c r="CC51" s="292"/>
    </row>
    <row r="52" spans="2:81" ht="6" hidden="1" customHeight="1" x14ac:dyDescent="0.2">
      <c r="C52" s="278"/>
      <c r="D52" s="249"/>
      <c r="E52" s="147"/>
      <c r="F52" s="147"/>
      <c r="G52" s="147"/>
      <c r="H52" s="147"/>
      <c r="I52" s="147"/>
      <c r="J52" s="147"/>
      <c r="K52" s="147"/>
      <c r="L52" s="147"/>
      <c r="M52" s="147"/>
      <c r="N52" s="147"/>
      <c r="O52" s="147"/>
      <c r="P52" s="147"/>
      <c r="Q52" s="147"/>
      <c r="R52" s="147"/>
      <c r="S52" s="279"/>
      <c r="T52" s="333"/>
      <c r="W52" s="406"/>
      <c r="X52" s="406"/>
      <c r="Y52" s="406"/>
      <c r="AA52" s="292"/>
      <c r="AB52" s="292"/>
      <c r="AC52" s="292"/>
      <c r="AD52" s="292"/>
      <c r="AE52" s="292"/>
      <c r="AF52" s="292"/>
      <c r="AG52" s="292"/>
      <c r="AH52" s="292"/>
      <c r="AI52" s="292"/>
      <c r="AJ52" s="292"/>
      <c r="AK52" s="292"/>
      <c r="AL52" s="292"/>
      <c r="AM52" s="292"/>
      <c r="AN52" s="292"/>
      <c r="AO52" s="292"/>
      <c r="AP52" s="292"/>
      <c r="AQ52" s="292"/>
      <c r="AR52" s="292"/>
      <c r="AS52" s="292"/>
      <c r="AT52" s="292"/>
      <c r="AU52" s="292"/>
      <c r="AV52" s="292"/>
      <c r="AW52" s="292"/>
      <c r="AX52" s="292"/>
      <c r="AY52" s="292"/>
      <c r="AZ52" s="292"/>
      <c r="BA52" s="292"/>
      <c r="BB52" s="292"/>
      <c r="BC52" s="292"/>
      <c r="BD52" s="292"/>
      <c r="BE52" s="292"/>
      <c r="BF52" s="292"/>
      <c r="BG52" s="292"/>
      <c r="BH52" s="292"/>
      <c r="BI52" s="292"/>
      <c r="BJ52" s="292"/>
      <c r="BK52" s="292"/>
      <c r="BL52" s="292"/>
      <c r="BM52" s="292"/>
      <c r="BN52" s="292"/>
      <c r="BO52" s="292"/>
      <c r="BP52" s="292"/>
      <c r="BQ52" s="292"/>
      <c r="BR52" s="292"/>
      <c r="BS52" s="292"/>
      <c r="BT52" s="292"/>
      <c r="BU52" s="292"/>
      <c r="BV52" s="292"/>
      <c r="BW52" s="292"/>
      <c r="BX52" s="292"/>
      <c r="BY52" s="292"/>
      <c r="BZ52" s="292"/>
      <c r="CA52" s="292"/>
      <c r="CB52" s="292"/>
      <c r="CC52" s="292"/>
    </row>
    <row r="53" spans="2:81" ht="10.9" hidden="1" customHeight="1" x14ac:dyDescent="0.2">
      <c r="C53" s="485" t="s">
        <v>524</v>
      </c>
      <c r="D53" s="486"/>
      <c r="E53" s="486"/>
      <c r="F53" s="486"/>
      <c r="G53" s="486"/>
      <c r="H53" s="486"/>
      <c r="I53" s="486"/>
      <c r="J53" s="486"/>
      <c r="K53" s="486"/>
      <c r="L53" s="486"/>
      <c r="M53" s="486"/>
      <c r="N53" s="486"/>
      <c r="O53" s="486"/>
      <c r="P53" s="486"/>
      <c r="Q53" s="486"/>
      <c r="R53" s="486"/>
      <c r="S53" s="487"/>
      <c r="W53" s="407"/>
      <c r="X53" s="407"/>
      <c r="Y53" s="407"/>
    </row>
    <row r="54" spans="2:81" ht="10.9" hidden="1" customHeight="1" x14ac:dyDescent="0.2">
      <c r="C54" s="488"/>
      <c r="D54" s="486"/>
      <c r="E54" s="486"/>
      <c r="F54" s="486"/>
      <c r="G54" s="486"/>
      <c r="H54" s="486"/>
      <c r="I54" s="486"/>
      <c r="J54" s="486"/>
      <c r="K54" s="486"/>
      <c r="L54" s="486"/>
      <c r="M54" s="486"/>
      <c r="N54" s="486"/>
      <c r="O54" s="486"/>
      <c r="P54" s="486"/>
      <c r="Q54" s="486"/>
      <c r="R54" s="486"/>
      <c r="S54" s="487"/>
    </row>
    <row r="55" spans="2:81" ht="10.9" hidden="1" customHeight="1" x14ac:dyDescent="0.2">
      <c r="C55" s="488"/>
      <c r="D55" s="486"/>
      <c r="E55" s="486"/>
      <c r="F55" s="486"/>
      <c r="G55" s="486"/>
      <c r="H55" s="486"/>
      <c r="I55" s="486"/>
      <c r="J55" s="486"/>
      <c r="K55" s="486"/>
      <c r="L55" s="486"/>
      <c r="M55" s="486"/>
      <c r="N55" s="486"/>
      <c r="O55" s="486"/>
      <c r="P55" s="486"/>
      <c r="Q55" s="486"/>
      <c r="R55" s="486"/>
      <c r="S55" s="487"/>
    </row>
    <row r="56" spans="2:81" ht="10.9" hidden="1" customHeight="1" x14ac:dyDescent="0.2">
      <c r="C56" s="280"/>
      <c r="E56" s="168"/>
      <c r="F56" s="168"/>
      <c r="G56" s="168"/>
      <c r="H56" s="168"/>
      <c r="I56" s="168"/>
      <c r="J56" s="168"/>
      <c r="K56" s="168"/>
      <c r="L56" s="168"/>
      <c r="M56" s="168"/>
      <c r="N56" s="168"/>
      <c r="O56" s="168"/>
      <c r="P56" s="168"/>
      <c r="Q56" s="168"/>
      <c r="R56" s="168"/>
      <c r="S56" s="267"/>
      <c r="Y56" s="330">
        <f>COUNTA(C56)</f>
        <v>0</v>
      </c>
      <c r="Z56" s="330">
        <v>1</v>
      </c>
    </row>
    <row r="57" spans="2:81" s="246" customFormat="1" hidden="1" x14ac:dyDescent="0.2">
      <c r="C57" s="268"/>
      <c r="D57" s="244"/>
      <c r="E57" s="174"/>
      <c r="S57" s="269"/>
      <c r="T57" s="332"/>
      <c r="U57" s="332"/>
      <c r="V57" s="332"/>
      <c r="W57" s="332"/>
      <c r="X57" s="332"/>
      <c r="Y57" s="332"/>
      <c r="Z57" s="332"/>
    </row>
    <row r="58" spans="2:81" hidden="1" x14ac:dyDescent="0.2">
      <c r="C58" s="479" t="str">
        <f>IF(C56=Fonti!C26,Fonti!J14,(IF(C56="","",Fonti!J13)))</f>
        <v/>
      </c>
      <c r="D58" s="480"/>
      <c r="E58" s="480"/>
      <c r="F58" s="480"/>
      <c r="G58" s="480"/>
      <c r="H58" s="480"/>
      <c r="I58" s="480"/>
      <c r="J58" s="480"/>
      <c r="K58" s="480"/>
      <c r="L58" s="480"/>
      <c r="M58" s="480"/>
      <c r="N58" s="480"/>
      <c r="O58" s="480"/>
      <c r="P58" s="480"/>
      <c r="Q58" s="480"/>
      <c r="R58" s="480"/>
      <c r="S58" s="481"/>
      <c r="T58" s="339"/>
      <c r="U58" s="339"/>
    </row>
    <row r="59" spans="2:81" ht="6" hidden="1" customHeight="1" x14ac:dyDescent="0.2">
      <c r="C59" s="482"/>
      <c r="D59" s="483"/>
      <c r="E59" s="483"/>
      <c r="F59" s="483"/>
      <c r="G59" s="483"/>
      <c r="H59" s="483"/>
      <c r="I59" s="483"/>
      <c r="J59" s="483"/>
      <c r="K59" s="483"/>
      <c r="L59" s="483"/>
      <c r="M59" s="483"/>
      <c r="N59" s="483"/>
      <c r="O59" s="483"/>
      <c r="P59" s="483"/>
      <c r="Q59" s="483"/>
      <c r="R59" s="483"/>
      <c r="S59" s="484"/>
      <c r="T59" s="340"/>
      <c r="U59" s="340"/>
    </row>
    <row r="60" spans="2:81" ht="10.9" hidden="1" customHeight="1" x14ac:dyDescent="0.2">
      <c r="B60" s="248"/>
      <c r="C60" s="170" t="s">
        <v>463</v>
      </c>
      <c r="D60" s="234"/>
      <c r="E60" s="495" t="str">
        <f>IF(C58=Fonti!J13,Fonti!J23,"")</f>
        <v/>
      </c>
      <c r="F60" s="494"/>
      <c r="G60" s="494"/>
      <c r="H60" s="494"/>
      <c r="I60" s="494"/>
      <c r="J60" s="494"/>
      <c r="K60" s="494"/>
      <c r="L60" s="494"/>
      <c r="M60" s="494"/>
      <c r="N60" s="494"/>
      <c r="O60" s="494"/>
      <c r="P60" s="494"/>
      <c r="Q60" s="494"/>
      <c r="R60" s="494"/>
      <c r="S60" s="490"/>
      <c r="AA60" s="292"/>
      <c r="AB60" s="292"/>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2"/>
      <c r="BA60" s="292"/>
      <c r="BB60" s="292"/>
      <c r="BC60" s="292"/>
      <c r="BD60" s="292"/>
      <c r="BE60" s="292"/>
      <c r="BF60" s="292"/>
      <c r="BG60" s="292"/>
      <c r="BH60" s="292"/>
      <c r="BI60" s="292"/>
      <c r="BJ60" s="292"/>
      <c r="BK60" s="292"/>
      <c r="BL60" s="292"/>
      <c r="BM60" s="292"/>
      <c r="BN60" s="292"/>
      <c r="BO60" s="292"/>
      <c r="BP60" s="292"/>
      <c r="BQ60" s="292"/>
      <c r="BR60" s="292"/>
      <c r="BS60" s="292"/>
      <c r="BT60" s="292"/>
      <c r="BU60" s="292"/>
      <c r="BV60" s="292"/>
      <c r="BW60" s="292"/>
      <c r="BX60" s="292"/>
      <c r="BY60" s="292"/>
      <c r="BZ60" s="292"/>
      <c r="CA60" s="292"/>
      <c r="CB60" s="292"/>
      <c r="CC60" s="292"/>
    </row>
    <row r="61" spans="2:81" ht="10.9" hidden="1" customHeight="1" x14ac:dyDescent="0.2">
      <c r="B61" s="248"/>
      <c r="C61" s="477" t="s">
        <v>464</v>
      </c>
      <c r="D61" s="478"/>
      <c r="E61" s="495"/>
      <c r="F61" s="494"/>
      <c r="G61" s="494"/>
      <c r="H61" s="494"/>
      <c r="I61" s="494"/>
      <c r="J61" s="494"/>
      <c r="K61" s="494"/>
      <c r="L61" s="494"/>
      <c r="M61" s="494"/>
      <c r="N61" s="494"/>
      <c r="O61" s="494"/>
      <c r="P61" s="494"/>
      <c r="Q61" s="494"/>
      <c r="R61" s="494"/>
      <c r="S61" s="490"/>
      <c r="AA61" s="292"/>
      <c r="AB61" s="292"/>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2"/>
      <c r="BA61" s="292"/>
      <c r="BB61" s="292"/>
      <c r="BC61" s="292"/>
      <c r="BD61" s="292"/>
      <c r="BE61" s="292"/>
      <c r="BF61" s="292"/>
      <c r="BG61" s="292"/>
      <c r="BH61" s="292"/>
      <c r="BI61" s="292"/>
      <c r="BJ61" s="292"/>
      <c r="BK61" s="292"/>
      <c r="BL61" s="292"/>
      <c r="BM61" s="292"/>
      <c r="BN61" s="292"/>
      <c r="BO61" s="292"/>
      <c r="BP61" s="292"/>
      <c r="BQ61" s="292"/>
      <c r="BR61" s="292"/>
      <c r="BS61" s="292"/>
      <c r="BT61" s="292"/>
      <c r="BU61" s="292"/>
      <c r="BV61" s="292"/>
      <c r="BW61" s="292"/>
      <c r="BX61" s="292"/>
      <c r="BY61" s="292"/>
      <c r="BZ61" s="292"/>
      <c r="CA61" s="292"/>
      <c r="CB61" s="292"/>
      <c r="CC61" s="292"/>
    </row>
    <row r="62" spans="2:81" hidden="1" x14ac:dyDescent="0.2">
      <c r="B62" s="248"/>
      <c r="C62" s="170" t="s">
        <v>465</v>
      </c>
      <c r="D62" s="241"/>
      <c r="E62" s="234"/>
      <c r="F62" s="234"/>
      <c r="G62" s="493"/>
      <c r="H62" s="494"/>
      <c r="I62" s="494"/>
      <c r="J62" s="494"/>
      <c r="K62" s="494"/>
      <c r="L62" s="494"/>
      <c r="M62" s="494"/>
      <c r="N62" s="494"/>
      <c r="O62" s="494"/>
      <c r="P62" s="494"/>
      <c r="Q62" s="494"/>
      <c r="R62" s="494"/>
      <c r="S62" s="490"/>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c r="AY62" s="292"/>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row>
    <row r="63" spans="2:81" s="246" customFormat="1" hidden="1" x14ac:dyDescent="0.2">
      <c r="B63" s="165"/>
      <c r="C63" s="170" t="s">
        <v>460</v>
      </c>
      <c r="D63" s="489"/>
      <c r="E63" s="490"/>
      <c r="F63" s="241" t="str">
        <f>IF(D63=Fonti!C23,Fonti!C24,"")</f>
        <v/>
      </c>
      <c r="G63" s="491" t="str">
        <f>IF(D63=Fonti!C23,Fonti!C25,"")</f>
        <v/>
      </c>
      <c r="H63" s="478"/>
      <c r="I63" s="478"/>
      <c r="J63" s="478"/>
      <c r="K63" s="478"/>
      <c r="L63" s="478"/>
      <c r="M63" s="478"/>
      <c r="N63" s="478"/>
      <c r="O63" s="478"/>
      <c r="P63" s="478"/>
      <c r="Q63" s="478"/>
      <c r="R63" s="478"/>
      <c r="S63" s="492"/>
      <c r="T63" s="332"/>
      <c r="U63" s="332"/>
      <c r="V63" s="332"/>
      <c r="W63" s="332"/>
      <c r="X63" s="332"/>
      <c r="Y63" s="332"/>
      <c r="Z63" s="332"/>
    </row>
    <row r="64" spans="2:81" s="246" customFormat="1" hidden="1" x14ac:dyDescent="0.2">
      <c r="B64" s="165"/>
      <c r="C64" s="170" t="str">
        <f>IF(D21=Fonti!A5,Fonti!J10,"")</f>
        <v/>
      </c>
      <c r="D64" s="232"/>
      <c r="E64" s="241"/>
      <c r="F64" s="241"/>
      <c r="G64" s="241"/>
      <c r="H64" s="241"/>
      <c r="I64" s="241"/>
      <c r="J64" s="241"/>
      <c r="K64" s="241"/>
      <c r="L64" s="241"/>
      <c r="M64" s="241"/>
      <c r="N64" s="241"/>
      <c r="O64" s="241"/>
      <c r="P64" s="241"/>
      <c r="Q64" s="241"/>
      <c r="R64" s="241"/>
      <c r="S64" s="247"/>
      <c r="T64" s="332"/>
      <c r="U64" s="332"/>
      <c r="V64" s="332"/>
      <c r="W64" s="332"/>
      <c r="X64" s="332"/>
      <c r="Y64" s="332"/>
      <c r="Z64" s="332"/>
    </row>
    <row r="65" spans="2:25" ht="12" hidden="1" thickBot="1" x14ac:dyDescent="0.25">
      <c r="C65" s="263"/>
      <c r="D65" s="264"/>
      <c r="E65" s="265"/>
      <c r="F65" s="254"/>
      <c r="G65" s="254"/>
      <c r="H65" s="254"/>
      <c r="I65" s="254"/>
      <c r="J65" s="254"/>
      <c r="K65" s="254"/>
      <c r="L65" s="254"/>
      <c r="M65" s="254"/>
      <c r="N65" s="254"/>
      <c r="O65" s="254"/>
      <c r="P65" s="254"/>
      <c r="Q65" s="254"/>
      <c r="R65" s="254"/>
      <c r="S65" s="266"/>
    </row>
    <row r="66" spans="2:25" hidden="1" x14ac:dyDescent="0.2">
      <c r="C66" s="470" t="s">
        <v>510</v>
      </c>
      <c r="D66" s="471"/>
      <c r="E66" s="471"/>
      <c r="F66" s="471"/>
      <c r="G66" s="471"/>
      <c r="H66" s="471"/>
      <c r="I66" s="471"/>
      <c r="J66" s="471"/>
      <c r="K66" s="471"/>
      <c r="L66" s="471"/>
      <c r="M66" s="471"/>
      <c r="N66" s="471"/>
      <c r="O66" s="471"/>
      <c r="P66" s="471"/>
      <c r="Q66" s="471"/>
      <c r="R66" s="471"/>
      <c r="S66" s="472"/>
      <c r="T66" s="339"/>
      <c r="U66" s="339"/>
    </row>
    <row r="67" spans="2:25" ht="6" hidden="1" customHeight="1" thickBot="1" x14ac:dyDescent="0.25">
      <c r="C67" s="473"/>
      <c r="D67" s="474"/>
      <c r="E67" s="474"/>
      <c r="F67" s="474"/>
      <c r="G67" s="474"/>
      <c r="H67" s="474"/>
      <c r="I67" s="474"/>
      <c r="J67" s="474"/>
      <c r="K67" s="474"/>
      <c r="L67" s="474"/>
      <c r="M67" s="474"/>
      <c r="N67" s="474"/>
      <c r="O67" s="474"/>
      <c r="P67" s="474"/>
      <c r="Q67" s="474"/>
      <c r="R67" s="474"/>
      <c r="S67" s="475"/>
      <c r="T67" s="340"/>
      <c r="U67" s="340"/>
    </row>
    <row r="68" spans="2:25" ht="10.9" hidden="1" customHeight="1" x14ac:dyDescent="0.2">
      <c r="C68" s="276" t="s">
        <v>46</v>
      </c>
      <c r="D68" s="525" t="str">
        <f>IF(C58=Fonti!J13,Fonti!J23,"")</f>
        <v/>
      </c>
      <c r="E68" s="501"/>
      <c r="F68" s="501"/>
      <c r="G68" s="501"/>
      <c r="H68" s="453" t="s">
        <v>376</v>
      </c>
      <c r="I68" s="453"/>
      <c r="J68" s="501"/>
      <c r="K68" s="501"/>
      <c r="L68" s="453" t="s">
        <v>323</v>
      </c>
      <c r="M68" s="453"/>
      <c r="N68" s="453"/>
      <c r="O68" s="453"/>
      <c r="P68" s="502"/>
      <c r="Q68" s="503"/>
      <c r="R68" s="503"/>
      <c r="S68" s="504"/>
      <c r="T68" s="334"/>
      <c r="U68" s="334"/>
    </row>
    <row r="69" spans="2:25" ht="10.9" hidden="1" customHeight="1" x14ac:dyDescent="0.2">
      <c r="C69" s="239" t="s">
        <v>28</v>
      </c>
      <c r="D69" s="236"/>
      <c r="E69" s="150" t="s">
        <v>47</v>
      </c>
      <c r="F69" s="432"/>
      <c r="G69" s="432"/>
      <c r="H69" s="432"/>
      <c r="I69" s="435" t="s">
        <v>40</v>
      </c>
      <c r="J69" s="435"/>
      <c r="K69" s="235"/>
      <c r="L69" s="435" t="s">
        <v>48</v>
      </c>
      <c r="M69" s="435"/>
      <c r="N69" s="435"/>
      <c r="O69" s="435"/>
      <c r="P69" s="516"/>
      <c r="Q69" s="516"/>
      <c r="R69" s="516"/>
      <c r="S69" s="516"/>
    </row>
    <row r="70" spans="2:25" ht="10.9" hidden="1" customHeight="1" x14ac:dyDescent="0.2">
      <c r="C70" s="261" t="s">
        <v>43</v>
      </c>
      <c r="D70" s="433"/>
      <c r="E70" s="434"/>
      <c r="F70" s="435" t="s">
        <v>42</v>
      </c>
      <c r="G70" s="436"/>
      <c r="H70" s="436"/>
      <c r="I70" s="507"/>
      <c r="J70" s="508"/>
      <c r="K70" s="509"/>
      <c r="L70" s="510" t="s">
        <v>375</v>
      </c>
      <c r="M70" s="478"/>
      <c r="N70" s="478"/>
      <c r="O70" s="492"/>
      <c r="P70" s="507"/>
      <c r="Q70" s="508"/>
      <c r="R70" s="508"/>
      <c r="S70" s="509"/>
      <c r="W70" s="332"/>
      <c r="X70" s="332"/>
      <c r="Y70" s="332"/>
    </row>
    <row r="71" spans="2:25" ht="10.9" hidden="1" customHeight="1" x14ac:dyDescent="0.2">
      <c r="C71" s="239" t="s">
        <v>324</v>
      </c>
      <c r="D71" s="461"/>
      <c r="E71" s="434"/>
      <c r="F71" s="434"/>
      <c r="G71" s="434"/>
      <c r="H71" s="465" t="s">
        <v>325</v>
      </c>
      <c r="I71" s="417"/>
      <c r="J71" s="417"/>
      <c r="K71" s="417"/>
      <c r="L71" s="417"/>
      <c r="M71" s="432"/>
      <c r="N71" s="432"/>
      <c r="O71" s="432"/>
      <c r="P71" s="432"/>
      <c r="Q71" s="432"/>
      <c r="R71" s="432"/>
      <c r="S71" s="432"/>
      <c r="U71" s="334"/>
    </row>
    <row r="72" spans="2:25" ht="10.9" hidden="1" customHeight="1" x14ac:dyDescent="0.2">
      <c r="C72" s="239" t="s">
        <v>326</v>
      </c>
      <c r="D72" s="461"/>
      <c r="E72" s="434"/>
      <c r="F72" s="512" t="s">
        <v>327</v>
      </c>
      <c r="G72" s="513"/>
      <c r="H72" s="514"/>
      <c r="I72" s="461"/>
      <c r="J72" s="434"/>
      <c r="K72" s="434"/>
      <c r="L72" s="434"/>
      <c r="M72" s="512" t="s">
        <v>328</v>
      </c>
      <c r="N72" s="513"/>
      <c r="O72" s="513"/>
      <c r="P72" s="514"/>
      <c r="Q72" s="515"/>
      <c r="R72" s="494"/>
      <c r="S72" s="490"/>
      <c r="U72" s="334"/>
    </row>
    <row r="73" spans="2:25" ht="10.9" hidden="1" customHeight="1" x14ac:dyDescent="0.2">
      <c r="C73" s="239" t="s">
        <v>36</v>
      </c>
      <c r="D73" s="432"/>
      <c r="E73" s="432"/>
      <c r="F73" s="432"/>
      <c r="G73" s="432"/>
      <c r="H73" s="432"/>
      <c r="I73" s="432"/>
      <c r="J73" s="432"/>
      <c r="K73" s="432"/>
      <c r="L73" s="432"/>
      <c r="M73" s="432"/>
      <c r="N73" s="432"/>
      <c r="O73" s="432"/>
      <c r="P73" s="432"/>
      <c r="Q73" s="237" t="s">
        <v>30</v>
      </c>
      <c r="R73" s="446"/>
      <c r="S73" s="446"/>
      <c r="T73" s="334"/>
    </row>
    <row r="74" spans="2:25" ht="10.9" hidden="1" customHeight="1" x14ac:dyDescent="0.2">
      <c r="C74" s="239" t="s">
        <v>38</v>
      </c>
      <c r="D74" s="432"/>
      <c r="E74" s="432"/>
      <c r="F74" s="237" t="s">
        <v>39</v>
      </c>
      <c r="G74" s="446"/>
      <c r="H74" s="446"/>
      <c r="I74" s="446"/>
      <c r="J74" s="446"/>
      <c r="K74" s="446"/>
      <c r="L74" s="446"/>
      <c r="M74" s="435" t="s">
        <v>40</v>
      </c>
      <c r="N74" s="435"/>
      <c r="O74" s="235"/>
      <c r="P74" s="435" t="s">
        <v>41</v>
      </c>
      <c r="Q74" s="417"/>
      <c r="R74" s="446"/>
      <c r="S74" s="446"/>
      <c r="T74" s="334"/>
    </row>
    <row r="75" spans="2:25" ht="10.15" hidden="1" customHeight="1" x14ac:dyDescent="0.2">
      <c r="B75" s="131"/>
      <c r="C75" s="263" t="s">
        <v>466</v>
      </c>
      <c r="D75" s="254"/>
      <c r="E75" s="254"/>
      <c r="F75" s="270"/>
      <c r="G75" s="254"/>
      <c r="H75" s="271"/>
      <c r="I75" s="254"/>
      <c r="J75" s="271"/>
      <c r="K75" s="272"/>
      <c r="L75" s="254"/>
      <c r="M75" s="271"/>
      <c r="N75" s="271"/>
      <c r="O75" s="271"/>
      <c r="P75" s="271"/>
      <c r="Q75" s="271"/>
      <c r="R75" s="271"/>
      <c r="S75" s="273"/>
      <c r="T75" s="341"/>
      <c r="U75" s="341"/>
    </row>
    <row r="76" spans="2:25" hidden="1" x14ac:dyDescent="0.2">
      <c r="B76" s="248"/>
      <c r="C76" s="498" t="s">
        <v>468</v>
      </c>
      <c r="D76" s="499"/>
      <c r="E76" s="499"/>
      <c r="F76" s="246"/>
      <c r="G76" s="246"/>
      <c r="H76" s="244"/>
      <c r="I76" s="246"/>
      <c r="J76" s="246"/>
      <c r="K76" s="246"/>
      <c r="L76" s="246"/>
      <c r="M76" s="246"/>
      <c r="N76" s="246"/>
      <c r="O76" s="246"/>
      <c r="P76" s="246"/>
      <c r="Q76" s="246"/>
      <c r="R76" s="246"/>
      <c r="S76" s="269"/>
    </row>
    <row r="77" spans="2:25" ht="22.15" hidden="1" customHeight="1" x14ac:dyDescent="0.2">
      <c r="C77" s="256"/>
      <c r="D77" s="500" t="s">
        <v>344</v>
      </c>
      <c r="E77" s="483"/>
      <c r="F77" s="483"/>
      <c r="G77" s="483"/>
      <c r="H77" s="483"/>
      <c r="I77" s="483"/>
      <c r="J77" s="483"/>
      <c r="K77" s="483"/>
      <c r="L77" s="483"/>
      <c r="M77" s="483"/>
      <c r="N77" s="483"/>
      <c r="O77" s="483"/>
      <c r="P77" s="483"/>
      <c r="Q77" s="483"/>
      <c r="R77" s="483"/>
      <c r="S77" s="484"/>
    </row>
    <row r="78" spans="2:25" ht="22.15" hidden="1" customHeight="1" x14ac:dyDescent="0.2">
      <c r="C78" s="256"/>
      <c r="D78" s="500" t="s">
        <v>345</v>
      </c>
      <c r="E78" s="483"/>
      <c r="F78" s="483"/>
      <c r="G78" s="483"/>
      <c r="H78" s="483"/>
      <c r="I78" s="483"/>
      <c r="J78" s="483"/>
      <c r="K78" s="483"/>
      <c r="L78" s="483"/>
      <c r="M78" s="483"/>
      <c r="N78" s="483"/>
      <c r="O78" s="483"/>
      <c r="P78" s="483"/>
      <c r="Q78" s="483"/>
      <c r="R78" s="483"/>
      <c r="S78" s="484"/>
    </row>
    <row r="79" spans="2:25" ht="26.65" hidden="1" customHeight="1" x14ac:dyDescent="0.2">
      <c r="C79" s="256"/>
      <c r="D79" s="500" t="s">
        <v>346</v>
      </c>
      <c r="E79" s="483"/>
      <c r="F79" s="483"/>
      <c r="G79" s="483"/>
      <c r="H79" s="483"/>
      <c r="I79" s="483"/>
      <c r="J79" s="483"/>
      <c r="K79" s="483"/>
      <c r="L79" s="483"/>
      <c r="M79" s="483"/>
      <c r="N79" s="483"/>
      <c r="O79" s="483"/>
      <c r="P79" s="483"/>
      <c r="Q79" s="483"/>
      <c r="R79" s="483"/>
      <c r="S79" s="484"/>
    </row>
    <row r="80" spans="2:25" ht="6" hidden="1" customHeight="1" x14ac:dyDescent="0.2">
      <c r="C80" s="274"/>
      <c r="D80" s="246"/>
      <c r="E80" s="246"/>
      <c r="F80" s="147"/>
      <c r="G80" s="246"/>
      <c r="H80" s="246"/>
      <c r="I80" s="246"/>
      <c r="J80" s="246"/>
      <c r="K80" s="246"/>
      <c r="L80" s="246"/>
      <c r="M80" s="246"/>
      <c r="N80" s="246"/>
      <c r="O80" s="246"/>
      <c r="P80" s="246"/>
      <c r="Q80" s="246"/>
      <c r="R80" s="246"/>
      <c r="S80" s="269"/>
    </row>
    <row r="81" spans="3:25" hidden="1" x14ac:dyDescent="0.2">
      <c r="C81" s="498" t="s">
        <v>340</v>
      </c>
      <c r="D81" s="499"/>
      <c r="E81" s="499"/>
      <c r="F81" s="499"/>
      <c r="G81" s="499"/>
      <c r="H81" s="499"/>
      <c r="I81" s="253"/>
      <c r="J81" s="253"/>
      <c r="K81" s="253"/>
      <c r="L81" s="253"/>
      <c r="M81" s="253"/>
      <c r="N81" s="253"/>
      <c r="O81" s="253"/>
      <c r="P81" s="253"/>
      <c r="Q81" s="253"/>
      <c r="R81" s="253"/>
      <c r="S81" s="275"/>
      <c r="T81" s="341"/>
      <c r="U81" s="341"/>
    </row>
    <row r="82" spans="3:25" ht="6" hidden="1" customHeight="1" x14ac:dyDescent="0.2">
      <c r="C82" s="268"/>
      <c r="D82" s="253"/>
      <c r="E82" s="253"/>
      <c r="F82" s="253"/>
      <c r="G82" s="253"/>
      <c r="H82" s="253"/>
      <c r="I82" s="253"/>
      <c r="J82" s="253"/>
      <c r="K82" s="253"/>
      <c r="L82" s="253"/>
      <c r="M82" s="253"/>
      <c r="N82" s="253"/>
      <c r="O82" s="253"/>
      <c r="P82" s="253"/>
      <c r="Q82" s="253"/>
      <c r="R82" s="253"/>
      <c r="S82" s="275"/>
      <c r="T82" s="341"/>
      <c r="U82" s="341"/>
    </row>
    <row r="83" spans="3:25" hidden="1" x14ac:dyDescent="0.2">
      <c r="C83" s="256"/>
      <c r="D83" s="500" t="s">
        <v>347</v>
      </c>
      <c r="E83" s="483"/>
      <c r="F83" s="483"/>
      <c r="G83" s="483"/>
      <c r="H83" s="483"/>
      <c r="I83" s="483"/>
      <c r="J83" s="483"/>
      <c r="K83" s="483"/>
      <c r="L83" s="483"/>
      <c r="M83" s="483"/>
      <c r="N83" s="483"/>
      <c r="O83" s="483"/>
      <c r="P83" s="483"/>
      <c r="Q83" s="483"/>
      <c r="R83" s="483"/>
      <c r="S83" s="484"/>
    </row>
    <row r="84" spans="3:25" ht="10.15" hidden="1" customHeight="1" x14ac:dyDescent="0.2">
      <c r="C84" s="464"/>
      <c r="D84" s="500" t="s">
        <v>348</v>
      </c>
      <c r="E84" s="483"/>
      <c r="F84" s="483"/>
      <c r="G84" s="483"/>
      <c r="H84" s="483"/>
      <c r="I84" s="483"/>
      <c r="J84" s="483"/>
      <c r="K84" s="483"/>
      <c r="L84" s="483"/>
      <c r="M84" s="483"/>
      <c r="N84" s="483"/>
      <c r="O84" s="483"/>
      <c r="P84" s="483"/>
      <c r="Q84" s="483"/>
      <c r="R84" s="483"/>
      <c r="S84" s="484"/>
      <c r="U84" s="341"/>
    </row>
    <row r="85" spans="3:25" hidden="1" x14ac:dyDescent="0.2">
      <c r="C85" s="464"/>
      <c r="D85" s="483"/>
      <c r="E85" s="483"/>
      <c r="F85" s="483"/>
      <c r="G85" s="483"/>
      <c r="H85" s="483"/>
      <c r="I85" s="483"/>
      <c r="J85" s="483"/>
      <c r="K85" s="483"/>
      <c r="L85" s="483"/>
      <c r="M85" s="483"/>
      <c r="N85" s="483"/>
      <c r="O85" s="483"/>
      <c r="P85" s="483"/>
      <c r="Q85" s="483"/>
      <c r="R85" s="483"/>
      <c r="S85" s="484"/>
      <c r="U85" s="341"/>
    </row>
    <row r="86" spans="3:25" ht="10.15" hidden="1" customHeight="1" x14ac:dyDescent="0.2">
      <c r="C86" s="256"/>
      <c r="D86" s="500" t="s">
        <v>349</v>
      </c>
      <c r="E86" s="483"/>
      <c r="F86" s="483"/>
      <c r="G86" s="483"/>
      <c r="H86" s="483"/>
      <c r="I86" s="483"/>
      <c r="J86" s="483"/>
      <c r="K86" s="483"/>
      <c r="L86" s="483"/>
      <c r="M86" s="483"/>
      <c r="N86" s="483"/>
      <c r="O86" s="483"/>
      <c r="P86" s="483"/>
      <c r="Q86" s="483"/>
      <c r="R86" s="483"/>
      <c r="S86" s="484"/>
      <c r="U86" s="341"/>
    </row>
    <row r="87" spans="3:25" ht="10.15" hidden="1" customHeight="1" x14ac:dyDescent="0.2">
      <c r="C87" s="256"/>
      <c r="D87" s="500" t="s">
        <v>350</v>
      </c>
      <c r="E87" s="483"/>
      <c r="F87" s="483"/>
      <c r="G87" s="483"/>
      <c r="H87" s="483"/>
      <c r="I87" s="483"/>
      <c r="J87" s="483"/>
      <c r="K87" s="483"/>
      <c r="L87" s="483"/>
      <c r="M87" s="483"/>
      <c r="N87" s="483"/>
      <c r="O87" s="483"/>
      <c r="P87" s="483"/>
      <c r="Q87" s="483"/>
      <c r="R87" s="483"/>
      <c r="S87" s="484"/>
      <c r="U87" s="341"/>
    </row>
    <row r="88" spans="3:25" ht="10.15" hidden="1" customHeight="1" x14ac:dyDescent="0.2">
      <c r="C88" s="256"/>
      <c r="D88" s="500" t="s">
        <v>351</v>
      </c>
      <c r="E88" s="483"/>
      <c r="F88" s="483"/>
      <c r="G88" s="483"/>
      <c r="H88" s="483"/>
      <c r="I88" s="483"/>
      <c r="J88" s="483"/>
      <c r="K88" s="483"/>
      <c r="L88" s="483"/>
      <c r="M88" s="483"/>
      <c r="N88" s="483"/>
      <c r="O88" s="483"/>
      <c r="P88" s="483"/>
      <c r="Q88" s="483"/>
      <c r="R88" s="483"/>
      <c r="S88" s="484"/>
      <c r="U88" s="341"/>
    </row>
    <row r="89" spans="3:25" ht="10.15" hidden="1" customHeight="1" x14ac:dyDescent="0.2">
      <c r="C89" s="256"/>
      <c r="D89" s="500" t="s">
        <v>352</v>
      </c>
      <c r="E89" s="483"/>
      <c r="F89" s="483"/>
      <c r="G89" s="483"/>
      <c r="H89" s="483"/>
      <c r="I89" s="483"/>
      <c r="J89" s="483"/>
      <c r="K89" s="483"/>
      <c r="L89" s="483"/>
      <c r="M89" s="483"/>
      <c r="N89" s="483"/>
      <c r="O89" s="483"/>
      <c r="P89" s="483"/>
      <c r="Q89" s="483"/>
      <c r="R89" s="483"/>
      <c r="S89" s="484"/>
      <c r="U89" s="341"/>
    </row>
    <row r="90" spans="3:25" ht="10.15" hidden="1" customHeight="1" x14ac:dyDescent="0.2">
      <c r="C90" s="256"/>
      <c r="D90" s="500" t="s">
        <v>353</v>
      </c>
      <c r="E90" s="483"/>
      <c r="F90" s="483"/>
      <c r="G90" s="483"/>
      <c r="H90" s="483"/>
      <c r="I90" s="483"/>
      <c r="J90" s="483"/>
      <c r="K90" s="483"/>
      <c r="L90" s="483"/>
      <c r="M90" s="483"/>
      <c r="N90" s="483"/>
      <c r="O90" s="483"/>
      <c r="P90" s="483"/>
      <c r="Q90" s="483"/>
      <c r="R90" s="483"/>
      <c r="S90" s="484"/>
      <c r="U90" s="341"/>
    </row>
    <row r="91" spans="3:25" ht="10.15" hidden="1" customHeight="1" x14ac:dyDescent="0.2">
      <c r="C91" s="256"/>
      <c r="D91" s="500" t="s">
        <v>354</v>
      </c>
      <c r="E91" s="483"/>
      <c r="F91" s="483"/>
      <c r="G91" s="483"/>
      <c r="H91" s="483"/>
      <c r="I91" s="483"/>
      <c r="J91" s="483"/>
      <c r="K91" s="483"/>
      <c r="L91" s="483"/>
      <c r="M91" s="483"/>
      <c r="N91" s="483"/>
      <c r="O91" s="483"/>
      <c r="P91" s="483"/>
      <c r="Q91" s="483"/>
      <c r="R91" s="483"/>
      <c r="S91" s="484"/>
      <c r="U91" s="341"/>
    </row>
    <row r="92" spans="3:25" ht="10.15" hidden="1" customHeight="1" x14ac:dyDescent="0.2">
      <c r="C92" s="256"/>
      <c r="D92" s="511" t="s">
        <v>355</v>
      </c>
      <c r="E92" s="438"/>
      <c r="F92" s="438"/>
      <c r="G92" s="438"/>
      <c r="H92" s="438"/>
      <c r="I92" s="438"/>
      <c r="J92" s="438"/>
      <c r="K92" s="438"/>
      <c r="L92" s="438"/>
      <c r="M92" s="438"/>
      <c r="N92" s="438"/>
      <c r="O92" s="438"/>
      <c r="P92" s="438"/>
      <c r="Q92" s="438"/>
      <c r="R92" s="438"/>
      <c r="S92" s="439"/>
      <c r="U92" s="341"/>
    </row>
    <row r="93" spans="3:25" ht="6" hidden="1" customHeight="1" thickBot="1" x14ac:dyDescent="0.25">
      <c r="C93" s="278"/>
      <c r="D93" s="249"/>
      <c r="E93" s="147"/>
      <c r="F93" s="147"/>
      <c r="G93" s="147"/>
      <c r="H93" s="147"/>
      <c r="I93" s="147"/>
      <c r="J93" s="147"/>
      <c r="K93" s="147"/>
      <c r="L93" s="147"/>
      <c r="M93" s="147"/>
      <c r="N93" s="147"/>
      <c r="O93" s="147"/>
      <c r="P93" s="147"/>
      <c r="Q93" s="147"/>
      <c r="R93" s="147"/>
      <c r="S93" s="279"/>
      <c r="T93" s="333"/>
      <c r="W93" s="332"/>
      <c r="X93" s="332"/>
      <c r="Y93" s="332"/>
    </row>
    <row r="94" spans="3:25" hidden="1" x14ac:dyDescent="0.2">
      <c r="C94" s="470" t="s">
        <v>511</v>
      </c>
      <c r="D94" s="505"/>
      <c r="E94" s="505"/>
      <c r="F94" s="505"/>
      <c r="G94" s="505"/>
      <c r="H94" s="505"/>
      <c r="I94" s="505"/>
      <c r="J94" s="505"/>
      <c r="K94" s="505"/>
      <c r="L94" s="505"/>
      <c r="M94" s="505"/>
      <c r="N94" s="505"/>
      <c r="O94" s="505"/>
      <c r="P94" s="505"/>
      <c r="Q94" s="505"/>
      <c r="R94" s="505"/>
      <c r="S94" s="506"/>
      <c r="T94" s="339"/>
      <c r="U94" s="339"/>
    </row>
    <row r="95" spans="3:25" ht="6" hidden="1" customHeight="1" thickBot="1" x14ac:dyDescent="0.25">
      <c r="C95" s="473"/>
      <c r="D95" s="474"/>
      <c r="E95" s="474"/>
      <c r="F95" s="474"/>
      <c r="G95" s="474"/>
      <c r="H95" s="474"/>
      <c r="I95" s="474"/>
      <c r="J95" s="474"/>
      <c r="K95" s="474"/>
      <c r="L95" s="474"/>
      <c r="M95" s="474"/>
      <c r="N95" s="474"/>
      <c r="O95" s="474"/>
      <c r="P95" s="474"/>
      <c r="Q95" s="474"/>
      <c r="R95" s="474"/>
      <c r="S95" s="475"/>
      <c r="T95" s="340"/>
      <c r="U95" s="340"/>
    </row>
    <row r="96" spans="3:25" ht="10.9" hidden="1" customHeight="1" x14ac:dyDescent="0.2">
      <c r="C96" s="276" t="s">
        <v>46</v>
      </c>
      <c r="D96" s="525"/>
      <c r="E96" s="501"/>
      <c r="F96" s="501"/>
      <c r="G96" s="501"/>
      <c r="H96" s="453" t="s">
        <v>376</v>
      </c>
      <c r="I96" s="453"/>
      <c r="J96" s="501"/>
      <c r="K96" s="501"/>
      <c r="L96" s="453" t="s">
        <v>323</v>
      </c>
      <c r="M96" s="453"/>
      <c r="N96" s="453"/>
      <c r="O96" s="453"/>
      <c r="P96" s="502"/>
      <c r="Q96" s="503"/>
      <c r="R96" s="503"/>
      <c r="S96" s="504"/>
      <c r="T96" s="334"/>
      <c r="U96" s="334"/>
    </row>
    <row r="97" spans="2:25" ht="10.9" hidden="1" customHeight="1" x14ac:dyDescent="0.2">
      <c r="C97" s="239" t="s">
        <v>28</v>
      </c>
      <c r="D97" s="236"/>
      <c r="E97" s="150" t="s">
        <v>47</v>
      </c>
      <c r="F97" s="432"/>
      <c r="G97" s="432"/>
      <c r="H97" s="432"/>
      <c r="I97" s="435" t="s">
        <v>40</v>
      </c>
      <c r="J97" s="435"/>
      <c r="K97" s="235"/>
      <c r="L97" s="435" t="s">
        <v>48</v>
      </c>
      <c r="M97" s="435"/>
      <c r="N97" s="435"/>
      <c r="O97" s="435"/>
      <c r="P97" s="516"/>
      <c r="Q97" s="516"/>
      <c r="R97" s="516"/>
      <c r="S97" s="516"/>
    </row>
    <row r="98" spans="2:25" ht="10.9" hidden="1" customHeight="1" x14ac:dyDescent="0.2">
      <c r="C98" s="261" t="s">
        <v>43</v>
      </c>
      <c r="D98" s="433"/>
      <c r="E98" s="434"/>
      <c r="F98" s="435" t="s">
        <v>42</v>
      </c>
      <c r="G98" s="436"/>
      <c r="H98" s="436"/>
      <c r="I98" s="507"/>
      <c r="J98" s="508"/>
      <c r="K98" s="509"/>
      <c r="L98" s="510" t="s">
        <v>375</v>
      </c>
      <c r="M98" s="478"/>
      <c r="N98" s="478"/>
      <c r="O98" s="492"/>
      <c r="P98" s="507"/>
      <c r="Q98" s="508"/>
      <c r="R98" s="508"/>
      <c r="S98" s="509"/>
      <c r="W98" s="332"/>
      <c r="X98" s="332"/>
      <c r="Y98" s="332"/>
    </row>
    <row r="99" spans="2:25" ht="10.9" hidden="1" customHeight="1" x14ac:dyDescent="0.2">
      <c r="C99" s="239" t="s">
        <v>324</v>
      </c>
      <c r="D99" s="461"/>
      <c r="E99" s="434"/>
      <c r="F99" s="434"/>
      <c r="G99" s="434"/>
      <c r="H99" s="465" t="s">
        <v>325</v>
      </c>
      <c r="I99" s="417"/>
      <c r="J99" s="417"/>
      <c r="K99" s="417"/>
      <c r="L99" s="417"/>
      <c r="M99" s="432"/>
      <c r="N99" s="432"/>
      <c r="O99" s="432"/>
      <c r="P99" s="432"/>
      <c r="Q99" s="432"/>
      <c r="R99" s="432"/>
      <c r="S99" s="432"/>
      <c r="U99" s="334"/>
    </row>
    <row r="100" spans="2:25" ht="10.9" hidden="1" customHeight="1" x14ac:dyDescent="0.2">
      <c r="C100" s="239" t="s">
        <v>326</v>
      </c>
      <c r="D100" s="461"/>
      <c r="E100" s="434"/>
      <c r="F100" s="512" t="s">
        <v>327</v>
      </c>
      <c r="G100" s="513"/>
      <c r="H100" s="514"/>
      <c r="I100" s="461"/>
      <c r="J100" s="434"/>
      <c r="K100" s="434"/>
      <c r="L100" s="434"/>
      <c r="M100" s="512" t="s">
        <v>328</v>
      </c>
      <c r="N100" s="513"/>
      <c r="O100" s="513"/>
      <c r="P100" s="514"/>
      <c r="Q100" s="515"/>
      <c r="R100" s="494"/>
      <c r="S100" s="490"/>
      <c r="U100" s="334"/>
    </row>
    <row r="101" spans="2:25" ht="10.9" hidden="1" customHeight="1" x14ac:dyDescent="0.2">
      <c r="C101" s="239" t="s">
        <v>36</v>
      </c>
      <c r="D101" s="432"/>
      <c r="E101" s="432"/>
      <c r="F101" s="432"/>
      <c r="G101" s="432"/>
      <c r="H101" s="432"/>
      <c r="I101" s="432"/>
      <c r="J101" s="432"/>
      <c r="K101" s="432"/>
      <c r="L101" s="432"/>
      <c r="M101" s="432"/>
      <c r="N101" s="432"/>
      <c r="O101" s="432"/>
      <c r="P101" s="432"/>
      <c r="Q101" s="237" t="s">
        <v>30</v>
      </c>
      <c r="R101" s="446"/>
      <c r="S101" s="446"/>
      <c r="T101" s="334"/>
    </row>
    <row r="102" spans="2:25" ht="10.9" hidden="1" customHeight="1" x14ac:dyDescent="0.2">
      <c r="C102" s="239" t="s">
        <v>38</v>
      </c>
      <c r="D102" s="432"/>
      <c r="E102" s="432"/>
      <c r="F102" s="237" t="s">
        <v>39</v>
      </c>
      <c r="G102" s="446"/>
      <c r="H102" s="446"/>
      <c r="I102" s="446"/>
      <c r="J102" s="446"/>
      <c r="K102" s="446"/>
      <c r="L102" s="446"/>
      <c r="M102" s="435" t="s">
        <v>40</v>
      </c>
      <c r="N102" s="435"/>
      <c r="O102" s="235"/>
      <c r="P102" s="435" t="s">
        <v>41</v>
      </c>
      <c r="Q102" s="417"/>
      <c r="R102" s="446"/>
      <c r="S102" s="446"/>
      <c r="T102" s="334"/>
    </row>
    <row r="103" spans="2:25" ht="10.15" hidden="1" customHeight="1" x14ac:dyDescent="0.2">
      <c r="B103" s="131"/>
      <c r="C103" s="263" t="s">
        <v>467</v>
      </c>
      <c r="D103" s="254"/>
      <c r="E103" s="254"/>
      <c r="F103" s="270"/>
      <c r="G103" s="254"/>
      <c r="H103" s="271"/>
      <c r="I103" s="254"/>
      <c r="J103" s="271"/>
      <c r="K103" s="272"/>
      <c r="L103" s="254"/>
      <c r="M103" s="271"/>
      <c r="N103" s="271"/>
      <c r="O103" s="271"/>
      <c r="P103" s="271"/>
      <c r="Q103" s="271"/>
      <c r="R103" s="271"/>
      <c r="S103" s="273"/>
      <c r="T103" s="341"/>
      <c r="U103" s="341"/>
    </row>
    <row r="104" spans="2:25" hidden="1" x14ac:dyDescent="0.2">
      <c r="B104" s="248"/>
      <c r="C104" s="498" t="s">
        <v>468</v>
      </c>
      <c r="D104" s="499"/>
      <c r="E104" s="499"/>
      <c r="F104" s="246"/>
      <c r="G104" s="246"/>
      <c r="H104" s="244"/>
      <c r="I104" s="246"/>
      <c r="J104" s="246"/>
      <c r="K104" s="246"/>
      <c r="L104" s="246"/>
      <c r="M104" s="246"/>
      <c r="N104" s="246"/>
      <c r="O104" s="246"/>
      <c r="P104" s="246"/>
      <c r="Q104" s="246"/>
      <c r="R104" s="246"/>
      <c r="S104" s="269"/>
    </row>
    <row r="105" spans="2:25" ht="22.15" hidden="1" customHeight="1" x14ac:dyDescent="0.2">
      <c r="C105" s="256"/>
      <c r="D105" s="500" t="s">
        <v>344</v>
      </c>
      <c r="E105" s="483"/>
      <c r="F105" s="483"/>
      <c r="G105" s="483"/>
      <c r="H105" s="483"/>
      <c r="I105" s="483"/>
      <c r="J105" s="483"/>
      <c r="K105" s="483"/>
      <c r="L105" s="483"/>
      <c r="M105" s="483"/>
      <c r="N105" s="483"/>
      <c r="O105" s="483"/>
      <c r="P105" s="483"/>
      <c r="Q105" s="483"/>
      <c r="R105" s="483"/>
      <c r="S105" s="484"/>
    </row>
    <row r="106" spans="2:25" ht="22.15" hidden="1" customHeight="1" x14ac:dyDescent="0.2">
      <c r="C106" s="256"/>
      <c r="D106" s="500" t="s">
        <v>345</v>
      </c>
      <c r="E106" s="483"/>
      <c r="F106" s="483"/>
      <c r="G106" s="483"/>
      <c r="H106" s="483"/>
      <c r="I106" s="483"/>
      <c r="J106" s="483"/>
      <c r="K106" s="483"/>
      <c r="L106" s="483"/>
      <c r="M106" s="483"/>
      <c r="N106" s="483"/>
      <c r="O106" s="483"/>
      <c r="P106" s="483"/>
      <c r="Q106" s="483"/>
      <c r="R106" s="483"/>
      <c r="S106" s="484"/>
    </row>
    <row r="107" spans="2:25" ht="26.65" hidden="1" customHeight="1" x14ac:dyDescent="0.2">
      <c r="C107" s="256"/>
      <c r="D107" s="500" t="s">
        <v>346</v>
      </c>
      <c r="E107" s="483"/>
      <c r="F107" s="483"/>
      <c r="G107" s="483"/>
      <c r="H107" s="483"/>
      <c r="I107" s="483"/>
      <c r="J107" s="483"/>
      <c r="K107" s="483"/>
      <c r="L107" s="483"/>
      <c r="M107" s="483"/>
      <c r="N107" s="483"/>
      <c r="O107" s="483"/>
      <c r="P107" s="483"/>
      <c r="Q107" s="483"/>
      <c r="R107" s="483"/>
      <c r="S107" s="484"/>
    </row>
    <row r="108" spans="2:25" ht="6" hidden="1" customHeight="1" x14ac:dyDescent="0.2">
      <c r="C108" s="274"/>
      <c r="D108" s="246"/>
      <c r="E108" s="246"/>
      <c r="F108" s="246"/>
      <c r="G108" s="246"/>
      <c r="H108" s="246"/>
      <c r="I108" s="246"/>
      <c r="J108" s="246"/>
      <c r="K108" s="246"/>
      <c r="L108" s="246"/>
      <c r="M108" s="246"/>
      <c r="N108" s="246"/>
      <c r="O108" s="246"/>
      <c r="P108" s="246"/>
      <c r="Q108" s="246"/>
      <c r="R108" s="246"/>
      <c r="S108" s="269"/>
    </row>
    <row r="109" spans="2:25" hidden="1" x14ac:dyDescent="0.2">
      <c r="C109" s="498" t="s">
        <v>340</v>
      </c>
      <c r="D109" s="499"/>
      <c r="E109" s="499"/>
      <c r="F109" s="499"/>
      <c r="G109" s="499"/>
      <c r="H109" s="499"/>
      <c r="I109" s="253"/>
      <c r="J109" s="253"/>
      <c r="K109" s="253"/>
      <c r="L109" s="253"/>
      <c r="M109" s="253"/>
      <c r="N109" s="253"/>
      <c r="O109" s="253"/>
      <c r="P109" s="253"/>
      <c r="Q109" s="253"/>
      <c r="R109" s="253"/>
      <c r="S109" s="275"/>
      <c r="T109" s="341"/>
      <c r="U109" s="341"/>
    </row>
    <row r="110" spans="2:25" ht="6" hidden="1" customHeight="1" x14ac:dyDescent="0.2">
      <c r="C110" s="268"/>
      <c r="D110" s="253"/>
      <c r="E110" s="253"/>
      <c r="F110" s="253"/>
      <c r="G110" s="253"/>
      <c r="H110" s="253"/>
      <c r="I110" s="253"/>
      <c r="J110" s="253"/>
      <c r="K110" s="253"/>
      <c r="L110" s="253"/>
      <c r="M110" s="253"/>
      <c r="N110" s="253"/>
      <c r="O110" s="253"/>
      <c r="P110" s="253"/>
      <c r="Q110" s="253"/>
      <c r="R110" s="253"/>
      <c r="S110" s="275"/>
      <c r="T110" s="341"/>
      <c r="U110" s="341"/>
    </row>
    <row r="111" spans="2:25" hidden="1" x14ac:dyDescent="0.2">
      <c r="C111" s="256"/>
      <c r="D111" s="500" t="s">
        <v>347</v>
      </c>
      <c r="E111" s="483"/>
      <c r="F111" s="483"/>
      <c r="G111" s="483"/>
      <c r="H111" s="483"/>
      <c r="I111" s="483"/>
      <c r="J111" s="483"/>
      <c r="K111" s="483"/>
      <c r="L111" s="483"/>
      <c r="M111" s="483"/>
      <c r="N111" s="483"/>
      <c r="O111" s="483"/>
      <c r="P111" s="483"/>
      <c r="Q111" s="483"/>
      <c r="R111" s="483"/>
      <c r="S111" s="484"/>
    </row>
    <row r="112" spans="2:25" ht="10.15" hidden="1" customHeight="1" x14ac:dyDescent="0.2">
      <c r="C112" s="464"/>
      <c r="D112" s="500" t="s">
        <v>348</v>
      </c>
      <c r="E112" s="483"/>
      <c r="F112" s="483"/>
      <c r="G112" s="483"/>
      <c r="H112" s="483"/>
      <c r="I112" s="483"/>
      <c r="J112" s="483"/>
      <c r="K112" s="483"/>
      <c r="L112" s="483"/>
      <c r="M112" s="483"/>
      <c r="N112" s="483"/>
      <c r="O112" s="483"/>
      <c r="P112" s="483"/>
      <c r="Q112" s="483"/>
      <c r="R112" s="483"/>
      <c r="S112" s="484"/>
      <c r="U112" s="341"/>
    </row>
    <row r="113" spans="3:25" hidden="1" x14ac:dyDescent="0.2">
      <c r="C113" s="464"/>
      <c r="D113" s="483"/>
      <c r="E113" s="483"/>
      <c r="F113" s="483"/>
      <c r="G113" s="483"/>
      <c r="H113" s="483"/>
      <c r="I113" s="483"/>
      <c r="J113" s="483"/>
      <c r="K113" s="483"/>
      <c r="L113" s="483"/>
      <c r="M113" s="483"/>
      <c r="N113" s="483"/>
      <c r="O113" s="483"/>
      <c r="P113" s="483"/>
      <c r="Q113" s="483"/>
      <c r="R113" s="483"/>
      <c r="S113" s="484"/>
      <c r="U113" s="341"/>
    </row>
    <row r="114" spans="3:25" ht="10.15" hidden="1" customHeight="1" x14ac:dyDescent="0.2">
      <c r="C114" s="256"/>
      <c r="D114" s="500" t="s">
        <v>349</v>
      </c>
      <c r="E114" s="483"/>
      <c r="F114" s="483"/>
      <c r="G114" s="483"/>
      <c r="H114" s="483"/>
      <c r="I114" s="483"/>
      <c r="J114" s="483"/>
      <c r="K114" s="483"/>
      <c r="L114" s="483"/>
      <c r="M114" s="483"/>
      <c r="N114" s="483"/>
      <c r="O114" s="483"/>
      <c r="P114" s="483"/>
      <c r="Q114" s="483"/>
      <c r="R114" s="483"/>
      <c r="S114" s="484"/>
      <c r="U114" s="341"/>
    </row>
    <row r="115" spans="3:25" ht="10.15" hidden="1" customHeight="1" x14ac:dyDescent="0.2">
      <c r="C115" s="256"/>
      <c r="D115" s="500" t="s">
        <v>350</v>
      </c>
      <c r="E115" s="483"/>
      <c r="F115" s="483"/>
      <c r="G115" s="483"/>
      <c r="H115" s="483"/>
      <c r="I115" s="483"/>
      <c r="J115" s="483"/>
      <c r="K115" s="483"/>
      <c r="L115" s="483"/>
      <c r="M115" s="483"/>
      <c r="N115" s="483"/>
      <c r="O115" s="483"/>
      <c r="P115" s="483"/>
      <c r="Q115" s="483"/>
      <c r="R115" s="483"/>
      <c r="S115" s="484"/>
      <c r="U115" s="341"/>
    </row>
    <row r="116" spans="3:25" ht="10.15" hidden="1" customHeight="1" x14ac:dyDescent="0.2">
      <c r="C116" s="256"/>
      <c r="D116" s="500" t="s">
        <v>351</v>
      </c>
      <c r="E116" s="483"/>
      <c r="F116" s="483"/>
      <c r="G116" s="483"/>
      <c r="H116" s="483"/>
      <c r="I116" s="483"/>
      <c r="J116" s="483"/>
      <c r="K116" s="483"/>
      <c r="L116" s="483"/>
      <c r="M116" s="483"/>
      <c r="N116" s="483"/>
      <c r="O116" s="483"/>
      <c r="P116" s="483"/>
      <c r="Q116" s="483"/>
      <c r="R116" s="483"/>
      <c r="S116" s="484"/>
      <c r="U116" s="341"/>
    </row>
    <row r="117" spans="3:25" ht="10.15" hidden="1" customHeight="1" x14ac:dyDescent="0.2">
      <c r="C117" s="256"/>
      <c r="D117" s="500" t="s">
        <v>352</v>
      </c>
      <c r="E117" s="483"/>
      <c r="F117" s="483"/>
      <c r="G117" s="483"/>
      <c r="H117" s="483"/>
      <c r="I117" s="483"/>
      <c r="J117" s="483"/>
      <c r="K117" s="483"/>
      <c r="L117" s="483"/>
      <c r="M117" s="483"/>
      <c r="N117" s="483"/>
      <c r="O117" s="483"/>
      <c r="P117" s="483"/>
      <c r="Q117" s="483"/>
      <c r="R117" s="483"/>
      <c r="S117" s="484"/>
      <c r="U117" s="341"/>
    </row>
    <row r="118" spans="3:25" ht="10.15" hidden="1" customHeight="1" x14ac:dyDescent="0.2">
      <c r="C118" s="256"/>
      <c r="D118" s="500" t="s">
        <v>353</v>
      </c>
      <c r="E118" s="483"/>
      <c r="F118" s="483"/>
      <c r="G118" s="483"/>
      <c r="H118" s="483"/>
      <c r="I118" s="483"/>
      <c r="J118" s="483"/>
      <c r="K118" s="483"/>
      <c r="L118" s="483"/>
      <c r="M118" s="483"/>
      <c r="N118" s="483"/>
      <c r="O118" s="483"/>
      <c r="P118" s="483"/>
      <c r="Q118" s="483"/>
      <c r="R118" s="483"/>
      <c r="S118" s="484"/>
      <c r="U118" s="341"/>
    </row>
    <row r="119" spans="3:25" ht="10.15" hidden="1" customHeight="1" x14ac:dyDescent="0.2">
      <c r="C119" s="256"/>
      <c r="D119" s="500" t="s">
        <v>354</v>
      </c>
      <c r="E119" s="483"/>
      <c r="F119" s="483"/>
      <c r="G119" s="483"/>
      <c r="H119" s="483"/>
      <c r="I119" s="483"/>
      <c r="J119" s="483"/>
      <c r="K119" s="483"/>
      <c r="L119" s="483"/>
      <c r="M119" s="483"/>
      <c r="N119" s="483"/>
      <c r="O119" s="483"/>
      <c r="P119" s="483"/>
      <c r="Q119" s="483"/>
      <c r="R119" s="483"/>
      <c r="S119" s="484"/>
      <c r="U119" s="341"/>
    </row>
    <row r="120" spans="3:25" ht="10.15" hidden="1" customHeight="1" x14ac:dyDescent="0.2">
      <c r="C120" s="256"/>
      <c r="D120" s="511" t="s">
        <v>355</v>
      </c>
      <c r="E120" s="438"/>
      <c r="F120" s="438"/>
      <c r="G120" s="438"/>
      <c r="H120" s="438"/>
      <c r="I120" s="438"/>
      <c r="J120" s="438"/>
      <c r="K120" s="438"/>
      <c r="L120" s="438"/>
      <c r="M120" s="438"/>
      <c r="N120" s="438"/>
      <c r="O120" s="438"/>
      <c r="P120" s="438"/>
      <c r="Q120" s="438"/>
      <c r="R120" s="438"/>
      <c r="S120" s="439"/>
      <c r="U120" s="341"/>
    </row>
    <row r="121" spans="3:25" ht="6" hidden="1" customHeight="1" thickBot="1" x14ac:dyDescent="0.25">
      <c r="C121" s="278"/>
      <c r="D121" s="249"/>
      <c r="E121" s="147"/>
      <c r="F121" s="147"/>
      <c r="G121" s="147"/>
      <c r="H121" s="147"/>
      <c r="I121" s="147"/>
      <c r="J121" s="147"/>
      <c r="K121" s="147"/>
      <c r="L121" s="147"/>
      <c r="M121" s="147"/>
      <c r="N121" s="147"/>
      <c r="O121" s="147"/>
      <c r="P121" s="147"/>
      <c r="Q121" s="147"/>
      <c r="R121" s="147"/>
      <c r="S121" s="279"/>
      <c r="T121" s="333"/>
      <c r="W121" s="332"/>
      <c r="X121" s="332"/>
      <c r="Y121" s="332"/>
    </row>
    <row r="122" spans="3:25" hidden="1" x14ac:dyDescent="0.2">
      <c r="C122" s="470" t="s">
        <v>512</v>
      </c>
      <c r="D122" s="505"/>
      <c r="E122" s="505"/>
      <c r="F122" s="505"/>
      <c r="G122" s="505"/>
      <c r="H122" s="505"/>
      <c r="I122" s="505"/>
      <c r="J122" s="505"/>
      <c r="K122" s="505"/>
      <c r="L122" s="505"/>
      <c r="M122" s="505"/>
      <c r="N122" s="505"/>
      <c r="O122" s="505"/>
      <c r="P122" s="505"/>
      <c r="Q122" s="505"/>
      <c r="R122" s="505"/>
      <c r="S122" s="506"/>
      <c r="T122" s="339"/>
      <c r="U122" s="339"/>
    </row>
    <row r="123" spans="3:25" ht="6" hidden="1" customHeight="1" thickBot="1" x14ac:dyDescent="0.25">
      <c r="C123" s="473"/>
      <c r="D123" s="474"/>
      <c r="E123" s="474"/>
      <c r="F123" s="474"/>
      <c r="G123" s="474"/>
      <c r="H123" s="474"/>
      <c r="I123" s="474"/>
      <c r="J123" s="474"/>
      <c r="K123" s="474"/>
      <c r="L123" s="474"/>
      <c r="M123" s="474"/>
      <c r="N123" s="474"/>
      <c r="O123" s="474"/>
      <c r="P123" s="474"/>
      <c r="Q123" s="474"/>
      <c r="R123" s="474"/>
      <c r="S123" s="475"/>
      <c r="T123" s="340"/>
      <c r="U123" s="340"/>
    </row>
    <row r="124" spans="3:25" ht="10.9" hidden="1" customHeight="1" x14ac:dyDescent="0.2">
      <c r="C124" s="240" t="s">
        <v>46</v>
      </c>
      <c r="D124" s="520"/>
      <c r="E124" s="521"/>
      <c r="F124" s="521"/>
      <c r="G124" s="521"/>
      <c r="H124" s="522" t="s">
        <v>376</v>
      </c>
      <c r="I124" s="522"/>
      <c r="J124" s="521"/>
      <c r="K124" s="521"/>
      <c r="L124" s="522" t="s">
        <v>323</v>
      </c>
      <c r="M124" s="522"/>
      <c r="N124" s="522"/>
      <c r="O124" s="522"/>
      <c r="P124" s="517"/>
      <c r="Q124" s="518"/>
      <c r="R124" s="518"/>
      <c r="S124" s="519"/>
      <c r="T124" s="334"/>
      <c r="U124" s="334"/>
    </row>
    <row r="125" spans="3:25" ht="10.9" hidden="1" customHeight="1" x14ac:dyDescent="0.2">
      <c r="C125" s="239" t="s">
        <v>28</v>
      </c>
      <c r="D125" s="236"/>
      <c r="E125" s="150" t="s">
        <v>47</v>
      </c>
      <c r="F125" s="432"/>
      <c r="G125" s="432"/>
      <c r="H125" s="432"/>
      <c r="I125" s="435" t="s">
        <v>40</v>
      </c>
      <c r="J125" s="435"/>
      <c r="K125" s="235"/>
      <c r="L125" s="435" t="s">
        <v>48</v>
      </c>
      <c r="M125" s="435"/>
      <c r="N125" s="435"/>
      <c r="O125" s="435"/>
      <c r="P125" s="516"/>
      <c r="Q125" s="516"/>
      <c r="R125" s="516"/>
      <c r="S125" s="516"/>
    </row>
    <row r="126" spans="3:25" ht="10.9" hidden="1" customHeight="1" x14ac:dyDescent="0.2">
      <c r="C126" s="261" t="s">
        <v>43</v>
      </c>
      <c r="D126" s="433"/>
      <c r="E126" s="434"/>
      <c r="F126" s="435" t="s">
        <v>42</v>
      </c>
      <c r="G126" s="436"/>
      <c r="H126" s="436"/>
      <c r="I126" s="507"/>
      <c r="J126" s="508"/>
      <c r="K126" s="509"/>
      <c r="L126" s="510" t="s">
        <v>375</v>
      </c>
      <c r="M126" s="478"/>
      <c r="N126" s="478"/>
      <c r="O126" s="492"/>
      <c r="P126" s="507"/>
      <c r="Q126" s="508"/>
      <c r="R126" s="508"/>
      <c r="S126" s="509"/>
      <c r="W126" s="332"/>
      <c r="X126" s="332"/>
      <c r="Y126" s="332"/>
    </row>
    <row r="127" spans="3:25" ht="10.9" hidden="1" customHeight="1" x14ac:dyDescent="0.2">
      <c r="C127" s="239" t="s">
        <v>324</v>
      </c>
      <c r="D127" s="461"/>
      <c r="E127" s="434"/>
      <c r="F127" s="434"/>
      <c r="G127" s="434"/>
      <c r="H127" s="465" t="s">
        <v>325</v>
      </c>
      <c r="I127" s="417"/>
      <c r="J127" s="417"/>
      <c r="K127" s="417"/>
      <c r="L127" s="417"/>
      <c r="M127" s="432"/>
      <c r="N127" s="432"/>
      <c r="O127" s="432"/>
      <c r="P127" s="432"/>
      <c r="Q127" s="432"/>
      <c r="R127" s="432"/>
      <c r="S127" s="432"/>
      <c r="U127" s="334"/>
    </row>
    <row r="128" spans="3:25" ht="10.9" hidden="1" customHeight="1" x14ac:dyDescent="0.2">
      <c r="C128" s="239" t="s">
        <v>326</v>
      </c>
      <c r="D128" s="461"/>
      <c r="E128" s="434"/>
      <c r="F128" s="512" t="s">
        <v>327</v>
      </c>
      <c r="G128" s="513"/>
      <c r="H128" s="514"/>
      <c r="I128" s="461"/>
      <c r="J128" s="434"/>
      <c r="K128" s="434"/>
      <c r="L128" s="434"/>
      <c r="M128" s="512" t="s">
        <v>328</v>
      </c>
      <c r="N128" s="513"/>
      <c r="O128" s="513"/>
      <c r="P128" s="514"/>
      <c r="Q128" s="515"/>
      <c r="R128" s="494"/>
      <c r="S128" s="490"/>
      <c r="U128" s="334"/>
    </row>
    <row r="129" spans="2:21" ht="10.9" hidden="1" customHeight="1" x14ac:dyDescent="0.2">
      <c r="C129" s="239" t="s">
        <v>36</v>
      </c>
      <c r="D129" s="432"/>
      <c r="E129" s="432"/>
      <c r="F129" s="432"/>
      <c r="G129" s="432"/>
      <c r="H129" s="432"/>
      <c r="I129" s="432"/>
      <c r="J129" s="432"/>
      <c r="K129" s="432"/>
      <c r="L129" s="432"/>
      <c r="M129" s="432"/>
      <c r="N129" s="432"/>
      <c r="O129" s="432"/>
      <c r="P129" s="432"/>
      <c r="Q129" s="237" t="s">
        <v>30</v>
      </c>
      <c r="R129" s="446"/>
      <c r="S129" s="446"/>
      <c r="T129" s="334"/>
    </row>
    <row r="130" spans="2:21" ht="10.9" hidden="1" customHeight="1" x14ac:dyDescent="0.2">
      <c r="C130" s="239" t="s">
        <v>38</v>
      </c>
      <c r="D130" s="432"/>
      <c r="E130" s="432"/>
      <c r="F130" s="237" t="s">
        <v>39</v>
      </c>
      <c r="G130" s="446"/>
      <c r="H130" s="446"/>
      <c r="I130" s="446"/>
      <c r="J130" s="446"/>
      <c r="K130" s="446"/>
      <c r="L130" s="446"/>
      <c r="M130" s="435" t="s">
        <v>40</v>
      </c>
      <c r="N130" s="435"/>
      <c r="O130" s="235"/>
      <c r="P130" s="435" t="s">
        <v>41</v>
      </c>
      <c r="Q130" s="417"/>
      <c r="R130" s="446"/>
      <c r="S130" s="446"/>
      <c r="T130" s="334"/>
    </row>
    <row r="131" spans="2:21" ht="10.15" hidden="1" customHeight="1" x14ac:dyDescent="0.2">
      <c r="B131" s="131"/>
      <c r="C131" s="263" t="s">
        <v>469</v>
      </c>
      <c r="D131" s="254"/>
      <c r="E131" s="254"/>
      <c r="F131" s="270"/>
      <c r="G131" s="254"/>
      <c r="H131" s="271"/>
      <c r="I131" s="254"/>
      <c r="J131" s="271"/>
      <c r="K131" s="272"/>
      <c r="L131" s="254"/>
      <c r="M131" s="271"/>
      <c r="N131" s="271"/>
      <c r="O131" s="271"/>
      <c r="P131" s="271"/>
      <c r="Q131" s="271"/>
      <c r="R131" s="271"/>
      <c r="S131" s="273"/>
      <c r="T131" s="341"/>
      <c r="U131" s="341"/>
    </row>
    <row r="132" spans="2:21" hidden="1" x14ac:dyDescent="0.2">
      <c r="B132" s="248"/>
      <c r="C132" s="498" t="s">
        <v>468</v>
      </c>
      <c r="D132" s="499"/>
      <c r="E132" s="499"/>
      <c r="F132" s="244"/>
      <c r="G132" s="246"/>
      <c r="H132" s="244"/>
      <c r="I132" s="246"/>
      <c r="J132" s="246"/>
      <c r="K132" s="246"/>
      <c r="L132" s="246"/>
      <c r="M132" s="246"/>
      <c r="N132" s="246"/>
      <c r="O132" s="246"/>
      <c r="P132" s="246"/>
      <c r="Q132" s="246"/>
      <c r="R132" s="246"/>
      <c r="S132" s="269"/>
    </row>
    <row r="133" spans="2:21" ht="22.15" hidden="1" customHeight="1" x14ac:dyDescent="0.2">
      <c r="C133" s="256"/>
      <c r="D133" s="500" t="s">
        <v>344</v>
      </c>
      <c r="E133" s="483"/>
      <c r="F133" s="483"/>
      <c r="G133" s="483"/>
      <c r="H133" s="483"/>
      <c r="I133" s="483"/>
      <c r="J133" s="483"/>
      <c r="K133" s="483"/>
      <c r="L133" s="483"/>
      <c r="M133" s="483"/>
      <c r="N133" s="483"/>
      <c r="O133" s="483"/>
      <c r="P133" s="483"/>
      <c r="Q133" s="483"/>
      <c r="R133" s="483"/>
      <c r="S133" s="484"/>
    </row>
    <row r="134" spans="2:21" ht="22.15" hidden="1" customHeight="1" x14ac:dyDescent="0.2">
      <c r="C134" s="256"/>
      <c r="D134" s="500" t="s">
        <v>345</v>
      </c>
      <c r="E134" s="483"/>
      <c r="F134" s="483"/>
      <c r="G134" s="483"/>
      <c r="H134" s="483"/>
      <c r="I134" s="483"/>
      <c r="J134" s="483"/>
      <c r="K134" s="483"/>
      <c r="L134" s="483"/>
      <c r="M134" s="483"/>
      <c r="N134" s="483"/>
      <c r="O134" s="483"/>
      <c r="P134" s="483"/>
      <c r="Q134" s="483"/>
      <c r="R134" s="483"/>
      <c r="S134" s="484"/>
    </row>
    <row r="135" spans="2:21" ht="26.65" hidden="1" customHeight="1" x14ac:dyDescent="0.2">
      <c r="C135" s="256"/>
      <c r="D135" s="500" t="s">
        <v>346</v>
      </c>
      <c r="E135" s="483"/>
      <c r="F135" s="483"/>
      <c r="G135" s="483"/>
      <c r="H135" s="483"/>
      <c r="I135" s="483"/>
      <c r="J135" s="483"/>
      <c r="K135" s="483"/>
      <c r="L135" s="483"/>
      <c r="M135" s="483"/>
      <c r="N135" s="483"/>
      <c r="O135" s="483"/>
      <c r="P135" s="483"/>
      <c r="Q135" s="483"/>
      <c r="R135" s="483"/>
      <c r="S135" s="484"/>
    </row>
    <row r="136" spans="2:21" ht="6" hidden="1" customHeight="1" x14ac:dyDescent="0.2">
      <c r="C136" s="274"/>
      <c r="D136" s="246"/>
      <c r="E136" s="246"/>
      <c r="F136" s="246"/>
      <c r="G136" s="246"/>
      <c r="H136" s="246"/>
      <c r="I136" s="246"/>
      <c r="J136" s="246"/>
      <c r="K136" s="246"/>
      <c r="L136" s="246"/>
      <c r="M136" s="246"/>
      <c r="N136" s="246"/>
      <c r="O136" s="246"/>
      <c r="P136" s="246"/>
      <c r="Q136" s="246"/>
      <c r="R136" s="246"/>
      <c r="S136" s="269"/>
    </row>
    <row r="137" spans="2:21" hidden="1" x14ac:dyDescent="0.2">
      <c r="C137" s="498" t="s">
        <v>340</v>
      </c>
      <c r="D137" s="499"/>
      <c r="E137" s="499"/>
      <c r="F137" s="499"/>
      <c r="G137" s="499"/>
      <c r="H137" s="499"/>
      <c r="I137" s="253"/>
      <c r="J137" s="253"/>
      <c r="K137" s="253"/>
      <c r="L137" s="253"/>
      <c r="M137" s="253"/>
      <c r="N137" s="253"/>
      <c r="O137" s="253"/>
      <c r="P137" s="253"/>
      <c r="Q137" s="253"/>
      <c r="R137" s="253"/>
      <c r="S137" s="275"/>
      <c r="T137" s="341"/>
      <c r="U137" s="341"/>
    </row>
    <row r="138" spans="2:21" ht="6" hidden="1" customHeight="1" x14ac:dyDescent="0.2">
      <c r="C138" s="268"/>
      <c r="D138" s="253"/>
      <c r="E138" s="253"/>
      <c r="F138" s="253"/>
      <c r="G138" s="253"/>
      <c r="H138" s="253"/>
      <c r="I138" s="253"/>
      <c r="J138" s="253"/>
      <c r="K138" s="253"/>
      <c r="L138" s="253"/>
      <c r="M138" s="253"/>
      <c r="N138" s="253"/>
      <c r="O138" s="253"/>
      <c r="P138" s="253"/>
      <c r="Q138" s="253"/>
      <c r="R138" s="253"/>
      <c r="S138" s="275"/>
      <c r="T138" s="341"/>
      <c r="U138" s="341"/>
    </row>
    <row r="139" spans="2:21" hidden="1" x14ac:dyDescent="0.2">
      <c r="C139" s="256"/>
      <c r="D139" s="500" t="s">
        <v>347</v>
      </c>
      <c r="E139" s="483"/>
      <c r="F139" s="483"/>
      <c r="G139" s="483"/>
      <c r="H139" s="483"/>
      <c r="I139" s="483"/>
      <c r="J139" s="483"/>
      <c r="K139" s="483"/>
      <c r="L139" s="483"/>
      <c r="M139" s="483"/>
      <c r="N139" s="483"/>
      <c r="O139" s="483"/>
      <c r="P139" s="483"/>
      <c r="Q139" s="483"/>
      <c r="R139" s="483"/>
      <c r="S139" s="484"/>
    </row>
    <row r="140" spans="2:21" ht="10.15" hidden="1" customHeight="1" x14ac:dyDescent="0.2">
      <c r="C140" s="464"/>
      <c r="D140" s="500" t="s">
        <v>348</v>
      </c>
      <c r="E140" s="483"/>
      <c r="F140" s="483"/>
      <c r="G140" s="483"/>
      <c r="H140" s="483"/>
      <c r="I140" s="483"/>
      <c r="J140" s="483"/>
      <c r="K140" s="483"/>
      <c r="L140" s="483"/>
      <c r="M140" s="483"/>
      <c r="N140" s="483"/>
      <c r="O140" s="483"/>
      <c r="P140" s="483"/>
      <c r="Q140" s="483"/>
      <c r="R140" s="483"/>
      <c r="S140" s="484"/>
      <c r="U140" s="341"/>
    </row>
    <row r="141" spans="2:21" hidden="1" x14ac:dyDescent="0.2">
      <c r="C141" s="464"/>
      <c r="D141" s="483"/>
      <c r="E141" s="483"/>
      <c r="F141" s="483"/>
      <c r="G141" s="483"/>
      <c r="H141" s="483"/>
      <c r="I141" s="483"/>
      <c r="J141" s="483"/>
      <c r="K141" s="483"/>
      <c r="L141" s="483"/>
      <c r="M141" s="483"/>
      <c r="N141" s="483"/>
      <c r="O141" s="483"/>
      <c r="P141" s="483"/>
      <c r="Q141" s="483"/>
      <c r="R141" s="483"/>
      <c r="S141" s="484"/>
      <c r="U141" s="341"/>
    </row>
    <row r="142" spans="2:21" ht="10.15" hidden="1" customHeight="1" x14ac:dyDescent="0.2">
      <c r="C142" s="256"/>
      <c r="D142" s="500" t="s">
        <v>349</v>
      </c>
      <c r="E142" s="483"/>
      <c r="F142" s="483"/>
      <c r="G142" s="483"/>
      <c r="H142" s="483"/>
      <c r="I142" s="483"/>
      <c r="J142" s="483"/>
      <c r="K142" s="483"/>
      <c r="L142" s="483"/>
      <c r="M142" s="483"/>
      <c r="N142" s="483"/>
      <c r="O142" s="483"/>
      <c r="P142" s="483"/>
      <c r="Q142" s="483"/>
      <c r="R142" s="483"/>
      <c r="S142" s="484"/>
      <c r="U142" s="341"/>
    </row>
    <row r="143" spans="2:21" ht="10.15" hidden="1" customHeight="1" x14ac:dyDescent="0.2">
      <c r="C143" s="256"/>
      <c r="D143" s="500" t="s">
        <v>350</v>
      </c>
      <c r="E143" s="483"/>
      <c r="F143" s="483"/>
      <c r="G143" s="483"/>
      <c r="H143" s="483"/>
      <c r="I143" s="483"/>
      <c r="J143" s="483"/>
      <c r="K143" s="483"/>
      <c r="L143" s="483"/>
      <c r="M143" s="483"/>
      <c r="N143" s="483"/>
      <c r="O143" s="483"/>
      <c r="P143" s="483"/>
      <c r="Q143" s="483"/>
      <c r="R143" s="483"/>
      <c r="S143" s="484"/>
      <c r="U143" s="341"/>
    </row>
    <row r="144" spans="2:21" ht="10.15" hidden="1" customHeight="1" x14ac:dyDescent="0.2">
      <c r="C144" s="256"/>
      <c r="D144" s="500" t="s">
        <v>351</v>
      </c>
      <c r="E144" s="483"/>
      <c r="F144" s="483"/>
      <c r="G144" s="483"/>
      <c r="H144" s="483"/>
      <c r="I144" s="483"/>
      <c r="J144" s="483"/>
      <c r="K144" s="483"/>
      <c r="L144" s="483"/>
      <c r="M144" s="483"/>
      <c r="N144" s="483"/>
      <c r="O144" s="483"/>
      <c r="P144" s="483"/>
      <c r="Q144" s="483"/>
      <c r="R144" s="483"/>
      <c r="S144" s="484"/>
      <c r="U144" s="341"/>
    </row>
    <row r="145" spans="3:21" ht="10.15" hidden="1" customHeight="1" x14ac:dyDescent="0.2">
      <c r="C145" s="256"/>
      <c r="D145" s="500" t="s">
        <v>352</v>
      </c>
      <c r="E145" s="483"/>
      <c r="F145" s="483"/>
      <c r="G145" s="483"/>
      <c r="H145" s="483"/>
      <c r="I145" s="483"/>
      <c r="J145" s="483"/>
      <c r="K145" s="483"/>
      <c r="L145" s="483"/>
      <c r="M145" s="483"/>
      <c r="N145" s="483"/>
      <c r="O145" s="483"/>
      <c r="P145" s="483"/>
      <c r="Q145" s="483"/>
      <c r="R145" s="483"/>
      <c r="S145" s="484"/>
      <c r="U145" s="341"/>
    </row>
    <row r="146" spans="3:21" ht="10.15" hidden="1" customHeight="1" x14ac:dyDescent="0.2">
      <c r="C146" s="256"/>
      <c r="D146" s="500" t="s">
        <v>353</v>
      </c>
      <c r="E146" s="483"/>
      <c r="F146" s="483"/>
      <c r="G146" s="483"/>
      <c r="H146" s="483"/>
      <c r="I146" s="483"/>
      <c r="J146" s="483"/>
      <c r="K146" s="483"/>
      <c r="L146" s="483"/>
      <c r="M146" s="483"/>
      <c r="N146" s="483"/>
      <c r="O146" s="483"/>
      <c r="P146" s="483"/>
      <c r="Q146" s="483"/>
      <c r="R146" s="483"/>
      <c r="S146" s="484"/>
      <c r="U146" s="341"/>
    </row>
    <row r="147" spans="3:21" ht="10.15" hidden="1" customHeight="1" x14ac:dyDescent="0.2">
      <c r="C147" s="256"/>
      <c r="D147" s="500" t="s">
        <v>354</v>
      </c>
      <c r="E147" s="483"/>
      <c r="F147" s="483"/>
      <c r="G147" s="483"/>
      <c r="H147" s="483"/>
      <c r="I147" s="483"/>
      <c r="J147" s="483"/>
      <c r="K147" s="483"/>
      <c r="L147" s="483"/>
      <c r="M147" s="483"/>
      <c r="N147" s="483"/>
      <c r="O147" s="483"/>
      <c r="P147" s="483"/>
      <c r="Q147" s="483"/>
      <c r="R147" s="483"/>
      <c r="S147" s="484"/>
      <c r="U147" s="341"/>
    </row>
    <row r="148" spans="3:21" ht="10.15" hidden="1" customHeight="1" x14ac:dyDescent="0.2">
      <c r="C148" s="256"/>
      <c r="D148" s="511" t="s">
        <v>355</v>
      </c>
      <c r="E148" s="438"/>
      <c r="F148" s="438"/>
      <c r="G148" s="438"/>
      <c r="H148" s="438"/>
      <c r="I148" s="438"/>
      <c r="J148" s="438"/>
      <c r="K148" s="438"/>
      <c r="L148" s="438"/>
      <c r="M148" s="438"/>
      <c r="N148" s="438"/>
      <c r="O148" s="438"/>
      <c r="P148" s="438"/>
      <c r="Q148" s="438"/>
      <c r="R148" s="438"/>
      <c r="S148" s="439"/>
      <c r="U148" s="341"/>
    </row>
  </sheetData>
  <sheetProtection password="D046" sheet="1" objects="1" scenarios="1"/>
  <protectedRanges>
    <protectedRange sqref="J37:N37" name="Intervallo17"/>
    <protectedRange sqref="D49:K49" name="Intervallo16"/>
    <protectedRange sqref="G21:S21" name="Intervallo14"/>
    <protectedRange sqref="C56" name="Intervallo12"/>
    <protectedRange sqref="E48 G48:P48 E56 G56:P56" name="Intervallo10"/>
    <protectedRange sqref="E48 G48 K48:P48 E56 G56 K56:P56" name="Intervallo9"/>
    <protectedRange sqref="J124 F125 K125 I126 P124:P126 M127 I128 Q128 D124:D130 G130 O130 R129:R130 F131 C133:C135 C139:C148" name="Intervallo7"/>
    <protectedRange sqref="J96 F97 K97 I98 P96:P98 M99 I100 Q100 D96:D102 G102 O102 R101:R102 F103 C105:C107 C111:C120" name="Intervallo6"/>
    <protectedRange sqref="J68 F69 K69 I70 P68:P70 M71 I72 Q72 D68:D74 G74 O74 R73:R74 F75 C77:C79 C83:C92" name="Intervallo5"/>
    <protectedRange sqref="D39 D41 J41:J42 C48 E60:S61 G62 D63:D64 D34:D35" name="Intervallo4"/>
    <protectedRange sqref="Q30 M29 D29:D30 I30" name="Intervallo3"/>
    <protectedRange sqref="G23 O23 R22:R23 F24 M24 D21:D25 I25 P25 E26 D27:D28 G28 O28 R27:R28" name="Intervallo2"/>
    <protectedRange sqref="D3:D4" name="Intervallo1"/>
    <protectedRange sqref="G63:S63" name="Intervallo8"/>
    <protectedRange sqref="C56" name="Intervallo11"/>
    <protectedRange sqref="E48 G48" name="Intervallo13"/>
    <protectedRange sqref="D3" name="Intervallo15"/>
  </protectedRanges>
  <mergeCells count="224">
    <mergeCell ref="W48:X48"/>
    <mergeCell ref="E35:S35"/>
    <mergeCell ref="C37:I37"/>
    <mergeCell ref="J37:N37"/>
    <mergeCell ref="O37:S37"/>
    <mergeCell ref="G1:S1"/>
    <mergeCell ref="W41:X41"/>
    <mergeCell ref="D111:S111"/>
    <mergeCell ref="F97:H97"/>
    <mergeCell ref="I97:J97"/>
    <mergeCell ref="L97:O97"/>
    <mergeCell ref="P97:S97"/>
    <mergeCell ref="M100:P100"/>
    <mergeCell ref="Q100:S100"/>
    <mergeCell ref="D101:P101"/>
    <mergeCell ref="R101:S101"/>
    <mergeCell ref="D102:E102"/>
    <mergeCell ref="G102:L102"/>
    <mergeCell ref="M102:N102"/>
    <mergeCell ref="P102:Q102"/>
    <mergeCell ref="R102:S102"/>
    <mergeCell ref="D107:S107"/>
    <mergeCell ref="C104:E104"/>
    <mergeCell ref="D96:G96"/>
    <mergeCell ref="C112:C113"/>
    <mergeCell ref="D112:S113"/>
    <mergeCell ref="F70:H70"/>
    <mergeCell ref="D68:G68"/>
    <mergeCell ref="H68:I68"/>
    <mergeCell ref="J68:K68"/>
    <mergeCell ref="L68:O68"/>
    <mergeCell ref="P68:S68"/>
    <mergeCell ref="F69:H69"/>
    <mergeCell ref="I69:J69"/>
    <mergeCell ref="L69:O69"/>
    <mergeCell ref="I70:K70"/>
    <mergeCell ref="L70:O70"/>
    <mergeCell ref="P70:S70"/>
    <mergeCell ref="D87:S87"/>
    <mergeCell ref="D88:S88"/>
    <mergeCell ref="D89:S89"/>
    <mergeCell ref="C109:H109"/>
    <mergeCell ref="D99:G99"/>
    <mergeCell ref="H99:L99"/>
    <mergeCell ref="M99:S99"/>
    <mergeCell ref="D100:E100"/>
    <mergeCell ref="F100:H100"/>
    <mergeCell ref="I100:L100"/>
    <mergeCell ref="D114:S114"/>
    <mergeCell ref="D105:S105"/>
    <mergeCell ref="D106:S106"/>
    <mergeCell ref="U42:Y42"/>
    <mergeCell ref="D90:S90"/>
    <mergeCell ref="D91:S91"/>
    <mergeCell ref="D92:S92"/>
    <mergeCell ref="D77:S77"/>
    <mergeCell ref="D78:S78"/>
    <mergeCell ref="D71:G71"/>
    <mergeCell ref="H71:L71"/>
    <mergeCell ref="M71:S71"/>
    <mergeCell ref="D72:E72"/>
    <mergeCell ref="D79:S79"/>
    <mergeCell ref="C81:H81"/>
    <mergeCell ref="D73:P73"/>
    <mergeCell ref="R73:S73"/>
    <mergeCell ref="C51:S51"/>
    <mergeCell ref="F72:H72"/>
    <mergeCell ref="I72:L72"/>
    <mergeCell ref="M72:P72"/>
    <mergeCell ref="Q72:S72"/>
    <mergeCell ref="P69:S69"/>
    <mergeCell ref="D70:E70"/>
    <mergeCell ref="P124:S124"/>
    <mergeCell ref="D120:S120"/>
    <mergeCell ref="D115:S115"/>
    <mergeCell ref="D116:S116"/>
    <mergeCell ref="D117:S117"/>
    <mergeCell ref="D118:S118"/>
    <mergeCell ref="D119:S119"/>
    <mergeCell ref="D124:G124"/>
    <mergeCell ref="H124:I124"/>
    <mergeCell ref="J124:K124"/>
    <mergeCell ref="L124:O124"/>
    <mergeCell ref="C122:S123"/>
    <mergeCell ref="H127:L127"/>
    <mergeCell ref="M127:S127"/>
    <mergeCell ref="D128:E128"/>
    <mergeCell ref="F128:H128"/>
    <mergeCell ref="I128:L128"/>
    <mergeCell ref="M128:P128"/>
    <mergeCell ref="Q128:S128"/>
    <mergeCell ref="F125:H125"/>
    <mergeCell ref="I125:J125"/>
    <mergeCell ref="L125:O125"/>
    <mergeCell ref="P125:S125"/>
    <mergeCell ref="D126:E126"/>
    <mergeCell ref="F126:H126"/>
    <mergeCell ref="D127:G127"/>
    <mergeCell ref="I126:K126"/>
    <mergeCell ref="L126:O126"/>
    <mergeCell ref="P126:S126"/>
    <mergeCell ref="D148:S148"/>
    <mergeCell ref="D146:S146"/>
    <mergeCell ref="D147:S147"/>
    <mergeCell ref="C137:H137"/>
    <mergeCell ref="D143:S143"/>
    <mergeCell ref="D144:S144"/>
    <mergeCell ref="D145:S145"/>
    <mergeCell ref="D129:P129"/>
    <mergeCell ref="R129:S129"/>
    <mergeCell ref="D130:E130"/>
    <mergeCell ref="G130:L130"/>
    <mergeCell ref="M130:N130"/>
    <mergeCell ref="P130:Q130"/>
    <mergeCell ref="R130:S130"/>
    <mergeCell ref="C132:E132"/>
    <mergeCell ref="D140:S141"/>
    <mergeCell ref="D142:S142"/>
    <mergeCell ref="D133:S133"/>
    <mergeCell ref="D134:S134"/>
    <mergeCell ref="D135:S135"/>
    <mergeCell ref="D139:S139"/>
    <mergeCell ref="C140:C141"/>
    <mergeCell ref="H96:I96"/>
    <mergeCell ref="J96:K96"/>
    <mergeCell ref="L96:O96"/>
    <mergeCell ref="P96:S96"/>
    <mergeCell ref="C94:S95"/>
    <mergeCell ref="D98:E98"/>
    <mergeCell ref="F98:H98"/>
    <mergeCell ref="I98:K98"/>
    <mergeCell ref="L98:O98"/>
    <mergeCell ref="P98:S98"/>
    <mergeCell ref="D74:E74"/>
    <mergeCell ref="G74:L74"/>
    <mergeCell ref="M74:N74"/>
    <mergeCell ref="P74:Q74"/>
    <mergeCell ref="R74:S74"/>
    <mergeCell ref="C76:E76"/>
    <mergeCell ref="D83:S83"/>
    <mergeCell ref="D84:S85"/>
    <mergeCell ref="D86:S86"/>
    <mergeCell ref="C84:C85"/>
    <mergeCell ref="F41:I41"/>
    <mergeCell ref="J41:S41"/>
    <mergeCell ref="C66:S67"/>
    <mergeCell ref="F42:I42"/>
    <mergeCell ref="J42:S42"/>
    <mergeCell ref="C61:D61"/>
    <mergeCell ref="C58:S59"/>
    <mergeCell ref="C53:S55"/>
    <mergeCell ref="D63:E63"/>
    <mergeCell ref="G63:S63"/>
    <mergeCell ref="G62:S62"/>
    <mergeCell ref="E60:S60"/>
    <mergeCell ref="E61:S61"/>
    <mergeCell ref="G48:J48"/>
    <mergeCell ref="F31:S31"/>
    <mergeCell ref="D29:G29"/>
    <mergeCell ref="D30:E30"/>
    <mergeCell ref="F30:H30"/>
    <mergeCell ref="I30:L30"/>
    <mergeCell ref="M30:P30"/>
    <mergeCell ref="Q30:S30"/>
    <mergeCell ref="H29:L29"/>
    <mergeCell ref="M29:S29"/>
    <mergeCell ref="C31:E31"/>
    <mergeCell ref="L25:O25"/>
    <mergeCell ref="P25:S25"/>
    <mergeCell ref="G28:L28"/>
    <mergeCell ref="M28:N28"/>
    <mergeCell ref="R28:S28"/>
    <mergeCell ref="E26:S26"/>
    <mergeCell ref="D27:P27"/>
    <mergeCell ref="R27:S27"/>
    <mergeCell ref="P28:Q28"/>
    <mergeCell ref="C33:S33"/>
    <mergeCell ref="C42:E42"/>
    <mergeCell ref="E45:S45"/>
    <mergeCell ref="E4:S4"/>
    <mergeCell ref="J24:L24"/>
    <mergeCell ref="F24:I24"/>
    <mergeCell ref="M24:S24"/>
    <mergeCell ref="C20:S20"/>
    <mergeCell ref="R22:S22"/>
    <mergeCell ref="D22:P22"/>
    <mergeCell ref="M23:N23"/>
    <mergeCell ref="G23:L23"/>
    <mergeCell ref="R23:S23"/>
    <mergeCell ref="D23:E23"/>
    <mergeCell ref="P23:Q23"/>
    <mergeCell ref="C19:S19"/>
    <mergeCell ref="G21:S21"/>
    <mergeCell ref="D21:E21"/>
    <mergeCell ref="P40:S40"/>
    <mergeCell ref="G40:O40"/>
    <mergeCell ref="E44:F44"/>
    <mergeCell ref="G44:J44"/>
    <mergeCell ref="K44:O44"/>
    <mergeCell ref="I25:K25"/>
    <mergeCell ref="W36:AA36"/>
    <mergeCell ref="W39:AA39"/>
    <mergeCell ref="G8:K8"/>
    <mergeCell ref="C10:S10"/>
    <mergeCell ref="C11:S18"/>
    <mergeCell ref="E6:P6"/>
    <mergeCell ref="W49:Y53"/>
    <mergeCell ref="E3:S3"/>
    <mergeCell ref="D49:K49"/>
    <mergeCell ref="P44:S44"/>
    <mergeCell ref="E43:F43"/>
    <mergeCell ref="G43:J43"/>
    <mergeCell ref="P43:S43"/>
    <mergeCell ref="K43:O43"/>
    <mergeCell ref="D41:E41"/>
    <mergeCell ref="E38:S38"/>
    <mergeCell ref="E39:S39"/>
    <mergeCell ref="C26:D26"/>
    <mergeCell ref="C32:S32"/>
    <mergeCell ref="E34:S34"/>
    <mergeCell ref="E36:S36"/>
    <mergeCell ref="D28:E28"/>
    <mergeCell ref="D25:E25"/>
    <mergeCell ref="F25:H25"/>
  </mergeCells>
  <conditionalFormatting sqref="E36:S36">
    <cfRule type="cellIs" dxfId="37" priority="42" operator="greaterThan">
      <formula>""""""</formula>
    </cfRule>
  </conditionalFormatting>
  <conditionalFormatting sqref="D3">
    <cfRule type="cellIs" dxfId="36" priority="23" operator="equal">
      <formula>$W$3</formula>
    </cfRule>
  </conditionalFormatting>
  <conditionalFormatting sqref="D21:E21 O23 R22:S23 D24 F24:I24 M24:S24 D25:E25 I25:K25 P25:S25 E26:S26 D27:P27 G28:L28 O28 R27:S28 D29:G29 D30:E30 M29:S29 I30:L30 Q30:S30">
    <cfRule type="cellIs" dxfId="35" priority="21" operator="equal">
      <formula>$W$21</formula>
    </cfRule>
  </conditionalFormatting>
  <conditionalFormatting sqref="G21:S21">
    <cfRule type="cellIs" dxfId="34" priority="20" operator="equal">
      <formula>$W$21</formula>
    </cfRule>
  </conditionalFormatting>
  <conditionalFormatting sqref="D22:P22">
    <cfRule type="cellIs" dxfId="33" priority="19" operator="equal">
      <formula>$W$21</formula>
    </cfRule>
  </conditionalFormatting>
  <conditionalFormatting sqref="G23:L23">
    <cfRule type="cellIs" dxfId="32" priority="18" operator="equal">
      <formula>$W$21</formula>
    </cfRule>
  </conditionalFormatting>
  <conditionalFormatting sqref="D34 D39 D41:E41">
    <cfRule type="cellIs" dxfId="31" priority="17" operator="equal">
      <formula>$W$34</formula>
    </cfRule>
  </conditionalFormatting>
  <conditionalFormatting sqref="C48 D49:K49 C56">
    <cfRule type="cellIs" dxfId="30" priority="16" operator="equal">
      <formula>$W$47</formula>
    </cfRule>
  </conditionalFormatting>
  <conditionalFormatting sqref="J41:S41">
    <cfRule type="cellIs" dxfId="29" priority="6" operator="equal">
      <formula>$Z$41</formula>
    </cfRule>
  </conditionalFormatting>
  <conditionalFormatting sqref="D35">
    <cfRule type="cellIs" dxfId="28" priority="4" operator="equal">
      <formula>$W$34</formula>
    </cfRule>
  </conditionalFormatting>
  <conditionalFormatting sqref="O37">
    <cfRule type="cellIs" dxfId="27" priority="3" operator="greaterThan">
      <formula>""""""</formula>
    </cfRule>
  </conditionalFormatting>
  <pageMargins left="0.51181102362204722" right="0.51181102362204722" top="0.55118110236220474" bottom="0.55118110236220474" header="0.31496062992125984" footer="0.31496062992125984"/>
  <pageSetup paperSize="9" scale="84" orientation="portrait" verticalDpi="0" r:id="rId1"/>
  <headerFooter>
    <oddFooter>&amp;C&amp;P</oddFooter>
  </headerFooter>
  <rowBreaks count="1" manualBreakCount="1">
    <brk id="74" max="19" man="1"/>
  </rowBreaks>
  <drawing r:id="rId2"/>
  <legacyDrawing r:id="rId3"/>
  <oleObjects>
    <mc:AlternateContent xmlns:mc="http://schemas.openxmlformats.org/markup-compatibility/2006">
      <mc:Choice Requires="x14">
        <oleObject progId="PBrush" shapeId="2049" r:id="rId4">
          <objectPr defaultSize="0" autoPict="0" r:id="rId5">
            <anchor moveWithCells="1" sizeWithCells="1">
              <from>
                <xdr:col>2</xdr:col>
                <xdr:colOff>209550</xdr:colOff>
                <xdr:row>0</xdr:row>
                <xdr:rowOff>133350</xdr:rowOff>
              </from>
              <to>
                <xdr:col>4</xdr:col>
                <xdr:colOff>1009650</xdr:colOff>
                <xdr:row>0</xdr:row>
                <xdr:rowOff>723900</xdr:rowOff>
              </to>
            </anchor>
          </objectPr>
        </oleObject>
      </mc:Choice>
      <mc:Fallback>
        <oleObject progId="PBrush" shapeId="2049" r:id="rId4"/>
      </mc:Fallback>
    </mc:AlternateContent>
  </oleObjects>
  <extLst>
    <ext xmlns:x14="http://schemas.microsoft.com/office/spreadsheetml/2009/9/main" uri="{78C0D931-6437-407d-A8EE-F0AAD7539E65}">
      <x14:conditionalFormattings>
        <x14:conditionalFormatting xmlns:xm="http://schemas.microsoft.com/office/excel/2006/main">
          <x14:cfRule type="cellIs" priority="43" operator="equal" id="{4169B4AC-597F-438B-8722-22AE18A86CA8}">
            <xm:f>Fonti!$J$2</xm:f>
            <x14:dxf>
              <font>
                <color rgb="FF9C0006"/>
              </font>
              <fill>
                <patternFill>
                  <bgColor rgb="FFFFC7CE"/>
                </patternFill>
              </fill>
            </x14:dxf>
          </x14:cfRule>
          <xm:sqref>F9 E6</xm:sqref>
        </x14:conditionalFormatting>
        <x14:conditionalFormatting xmlns:xm="http://schemas.microsoft.com/office/excel/2006/main">
          <x14:cfRule type="cellIs" priority="41" operator="equal" id="{8FEAB995-813E-494A-B90E-8871A305DDE3}">
            <xm:f>Fonti!$J$6</xm:f>
            <x14:dxf>
              <font>
                <color rgb="FF9C0006"/>
              </font>
              <fill>
                <patternFill>
                  <bgColor rgb="FFFFC7CE"/>
                </patternFill>
              </fill>
            </x14:dxf>
          </x14:cfRule>
          <xm:sqref>E4:S4</xm:sqref>
        </x14:conditionalFormatting>
        <x14:conditionalFormatting xmlns:xm="http://schemas.microsoft.com/office/excel/2006/main">
          <x14:cfRule type="cellIs" priority="14" operator="equal" id="{DCFD0B13-20F3-431D-ADD8-B66CF25BD676}">
            <xm:f>Fonti!$C$31</xm:f>
            <x14:dxf>
              <font>
                <color rgb="FF9C0006"/>
              </font>
              <fill>
                <patternFill>
                  <bgColor rgb="FFFFC7CE"/>
                </patternFill>
              </fill>
            </x14:dxf>
          </x14:cfRule>
          <x14:cfRule type="cellIs" priority="36" operator="equal" id="{BC734754-8013-41CF-BF79-81DABD5B46EE}">
            <xm:f>Fonti!$C$31</xm:f>
            <x14:dxf>
              <font>
                <color theme="1"/>
              </font>
              <fill>
                <patternFill>
                  <bgColor rgb="FFFFFFCC"/>
                </patternFill>
              </fill>
            </x14:dxf>
          </x14:cfRule>
          <xm:sqref>E48</xm:sqref>
        </x14:conditionalFormatting>
        <x14:conditionalFormatting xmlns:xm="http://schemas.microsoft.com/office/excel/2006/main">
          <x14:cfRule type="cellIs" priority="13" operator="equal" id="{245768C1-2C91-49B6-805A-488D3416E278}">
            <xm:f>Fonti!$C$32</xm:f>
            <x14:dxf>
              <font>
                <color rgb="FF9C0006"/>
              </font>
              <fill>
                <patternFill>
                  <bgColor rgb="FFFFC7CE"/>
                </patternFill>
              </fill>
            </x14:dxf>
          </x14:cfRule>
          <x14:cfRule type="cellIs" priority="35" operator="equal" id="{D651BA94-94C7-4F38-9670-DCFDA1D7E76C}">
            <xm:f>Fonti!$C$32</xm:f>
            <x14:dxf>
              <font>
                <color theme="1"/>
              </font>
              <fill>
                <patternFill>
                  <bgColor rgb="FFFFFFCC"/>
                </patternFill>
              </fill>
            </x14:dxf>
          </x14:cfRule>
          <xm:sqref>G48:J48</xm:sqref>
        </x14:conditionalFormatting>
        <x14:conditionalFormatting xmlns:xm="http://schemas.microsoft.com/office/excel/2006/main">
          <x14:cfRule type="cellIs" priority="12" operator="equal" id="{77C97BA4-5B95-4133-BBA3-4C1735E4B74D}">
            <xm:f>Fonti!$C$25</xm:f>
            <x14:dxf>
              <font>
                <color rgb="FF9C0006"/>
              </font>
              <fill>
                <patternFill>
                  <bgColor rgb="FFFFC7CE"/>
                </patternFill>
              </fill>
            </x14:dxf>
          </x14:cfRule>
          <x14:cfRule type="cellIs" priority="33" operator="equal" id="{F9D21FDD-5E6A-4E61-B538-5E950C6BF61C}">
            <xm:f>Fonti!$C$25</xm:f>
            <x14:dxf>
              <font>
                <color theme="1"/>
              </font>
              <fill>
                <patternFill>
                  <bgColor rgb="FFFFFFCC"/>
                </patternFill>
              </fill>
            </x14:dxf>
          </x14:cfRule>
          <x14:cfRule type="cellIs" priority="34" operator="equal" id="{AC6C9FA6-FECF-4770-AED6-92A40F58282C}">
            <xm:f>Fonti!$C$23</xm:f>
            <x14:dxf>
              <font>
                <color theme="1"/>
              </font>
              <fill>
                <patternFill>
                  <bgColor rgb="FFFFFF99"/>
                </patternFill>
              </fill>
            </x14:dxf>
          </x14:cfRule>
          <xm:sqref>G63:S63</xm:sqref>
        </x14:conditionalFormatting>
        <x14:conditionalFormatting xmlns:xm="http://schemas.microsoft.com/office/excel/2006/main">
          <x14:cfRule type="cellIs" priority="31" operator="equal" id="{611FCA6F-0A75-41F3-96A2-146586B868AE}">
            <xm:f>'C:\Users\marisabevilacqua\Downloads\Users\A157982\AppData\Local\Microsoft\Windows\Temporary Internet Files\Content.Outlook\0IE78WN2\[TEST.xlsx]Fonti'!#REF!</xm:f>
            <x14:dxf>
              <font>
                <color rgb="FF9C0006"/>
              </font>
              <fill>
                <patternFill>
                  <bgColor rgb="FFFFC7CE"/>
                </patternFill>
              </fill>
            </x14:dxf>
          </x14:cfRule>
          <xm:sqref>U42</xm:sqref>
        </x14:conditionalFormatting>
        <x14:conditionalFormatting xmlns:xm="http://schemas.microsoft.com/office/excel/2006/main">
          <x14:cfRule type="cellIs" priority="29" operator="equal" id="{3B1EF5FE-1BA6-43E4-922D-AE2751F35D70}">
            <xm:f>Fonti!$J$12</xm:f>
            <x14:dxf>
              <font>
                <color rgb="FF9C0006"/>
              </font>
              <fill>
                <patternFill>
                  <bgColor rgb="FFFFC7CE"/>
                </patternFill>
              </fill>
            </x14:dxf>
          </x14:cfRule>
          <xm:sqref>U42:Y42</xm:sqref>
        </x14:conditionalFormatting>
        <x14:conditionalFormatting xmlns:xm="http://schemas.microsoft.com/office/excel/2006/main">
          <x14:cfRule type="cellIs" priority="24" operator="equal" id="{266EE14D-A395-4192-87AC-DB9324826173}">
            <xm:f>Fonti!$J$7</xm:f>
            <x14:dxf>
              <font>
                <color rgb="FF9C0006"/>
              </font>
              <fill>
                <patternFill>
                  <bgColor rgb="FFFFC7CE"/>
                </patternFill>
              </fill>
            </x14:dxf>
          </x14:cfRule>
          <x14:cfRule type="cellIs" priority="25" operator="equal" id="{7BB31374-D176-4D1E-88BE-DDCA80C626E8}">
            <xm:f>Fonti!$J$6</xm:f>
            <x14:dxf>
              <font>
                <color rgb="FF9C0006"/>
              </font>
              <fill>
                <patternFill>
                  <bgColor rgb="FFFFC7CE"/>
                </patternFill>
              </fill>
            </x14:dxf>
          </x14:cfRule>
          <xm:sqref>E3:S3</xm:sqref>
        </x14:conditionalFormatting>
        <x14:conditionalFormatting xmlns:xm="http://schemas.microsoft.com/office/excel/2006/main">
          <x14:cfRule type="cellIs" priority="15" operator="equal" id="{183A5D30-5B1C-496B-ABD1-77EC366D444F}">
            <xm:f>Fonti!$J$23</xm:f>
            <x14:dxf>
              <font>
                <color rgb="FF9C0006"/>
              </font>
              <fill>
                <patternFill>
                  <bgColor rgb="FFFFC7CE"/>
                </patternFill>
              </fill>
            </x14:dxf>
          </x14:cfRule>
          <xm:sqref>D68:G68</xm:sqref>
        </x14:conditionalFormatting>
        <x14:conditionalFormatting xmlns:xm="http://schemas.microsoft.com/office/excel/2006/main">
          <x14:cfRule type="cellIs" priority="10" operator="equal" id="{38A2F164-E29D-438B-AF07-3008A8440CC2}">
            <xm:f>Fonti!$J$25</xm:f>
            <x14:dxf>
              <font>
                <color rgb="FF9C0006"/>
              </font>
              <fill>
                <patternFill>
                  <bgColor rgb="FFFFC7CE"/>
                </patternFill>
              </fill>
            </x14:dxf>
          </x14:cfRule>
          <x14:cfRule type="cellIs" priority="11" operator="equal" id="{7619D054-3067-404A-8C64-A7E3C97CE2F5}">
            <xm:f>'C:\Users\marisabevilacqua\Library\Containers\com.apple.mail\Data\Library\Mail Downloads\B1A1A9F0-58CF-468A-BE95-6BECB724F1E4\[Kit_Clientela diversa da Liberi Professionisti e Autonomi_052020_V5.xlsx]Fonti'!#REF!</xm:f>
            <x14:dxf>
              <font>
                <color rgb="FF9C0006"/>
              </font>
              <fill>
                <patternFill>
                  <bgColor rgb="FFFFC7CE"/>
                </patternFill>
              </fill>
            </x14:dxf>
          </x14:cfRule>
          <xm:sqref>G1:S2</xm:sqref>
        </x14:conditionalFormatting>
        <x14:conditionalFormatting xmlns:xm="http://schemas.microsoft.com/office/excel/2006/main">
          <x14:cfRule type="cellIs" priority="9" operator="equal" id="{48E35244-E0CF-49E5-812B-23B72CB9216D}">
            <xm:f>Fonti!$J$27</xm:f>
            <x14:dxf>
              <font>
                <color rgb="FF9C0006"/>
              </font>
              <fill>
                <patternFill>
                  <bgColor rgb="FFFFC7CE"/>
                </patternFill>
              </fill>
            </x14:dxf>
          </x14:cfRule>
          <xm:sqref>W41</xm:sqref>
        </x14:conditionalFormatting>
        <x14:conditionalFormatting xmlns:xm="http://schemas.microsoft.com/office/excel/2006/main">
          <x14:cfRule type="cellIs" priority="5" operator="equal" id="{6A209CD3-76E9-4155-9260-8F2A2B5A00FB}">
            <xm:f>Fonti!$J$23</xm:f>
            <x14:dxf>
              <font>
                <color rgb="FF9C0006"/>
              </font>
              <fill>
                <patternFill>
                  <bgColor rgb="FFFFC7CE"/>
                </patternFill>
              </fill>
            </x14:dxf>
          </x14:cfRule>
          <xm:sqref>E60:S60</xm:sqref>
        </x14:conditionalFormatting>
        <x14:conditionalFormatting xmlns:xm="http://schemas.microsoft.com/office/excel/2006/main">
          <x14:cfRule type="cellIs" priority="2" operator="equal" id="{B02DA464-7807-47AE-94AC-088DFA225787}">
            <xm:f>Fonti!$J$31</xm:f>
            <x14:dxf>
              <font>
                <color rgb="FF9C0006"/>
              </font>
              <fill>
                <patternFill>
                  <bgColor rgb="FFFFC7CE"/>
                </patternFill>
              </fill>
            </x14:dxf>
          </x14:cfRule>
          <xm:sqref>W48:X48</xm:sqref>
        </x14:conditionalFormatting>
        <x14:conditionalFormatting xmlns:xm="http://schemas.microsoft.com/office/excel/2006/main">
          <x14:cfRule type="cellIs" priority="1" operator="lessThan" id="{C467B881-B766-4179-94CA-6AC4A9CB8887}">
            <xm:f>Fonti!$J$15</xm:f>
            <x14:dxf>
              <font>
                <color rgb="FF9C0006"/>
              </font>
              <fill>
                <patternFill>
                  <bgColor rgb="FFFFC7CE"/>
                </patternFill>
              </fill>
            </x14:dxf>
          </x14:cfRule>
          <xm:sqref>D4</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Fonti!$A$13:$A$25</xm:f>
          </x14:formula1>
          <xm:sqref>D39</xm:sqref>
        </x14:dataValidation>
        <x14:dataValidation type="list" allowBlank="1" showInputMessage="1" showErrorMessage="1">
          <x14:formula1>
            <xm:f>Fonti!$B$9:$B$10</xm:f>
          </x14:formula1>
          <xm:sqref>J68:K68 J96:K96 J124:K124</xm:sqref>
        </x14:dataValidation>
        <x14:dataValidation type="list" allowBlank="1" showInputMessage="1" showErrorMessage="1">
          <x14:formula1>
            <xm:f>Fonti!$C$20:$C$23</xm:f>
          </x14:formula1>
          <xm:sqref>D63</xm:sqref>
        </x14:dataValidation>
        <x14:dataValidation type="list" allowBlank="1" showInputMessage="1" showErrorMessage="1">
          <x14:formula1>
            <xm:f>Fonti!$C$26:$C$27</xm:f>
          </x14:formula1>
          <xm:sqref>F75 C77:C79 C83:C84 C86:C92 F131 C105:C107 C111:C112 C114:C120 F103 C133:C135 C139:C140 C142:C148 C48 C56</xm:sqref>
        </x14:dataValidation>
        <x14:dataValidation type="list" allowBlank="1" showInputMessage="1" showErrorMessage="1">
          <x14:formula1>
            <xm:f>Fonti!$A$1:$A$2</xm:f>
          </x14:formula1>
          <xm:sqref>D21:E21</xm:sqref>
        </x14:dataValidation>
        <x14:dataValidation type="list" allowBlank="1" showInputMessage="1" showErrorMessage="1">
          <x14:formula1>
            <xm:f>Fonti!$J$21</xm:f>
          </x14:formula1>
          <xm:sqref>D49</xm:sqref>
        </x14:dataValidation>
        <x14:dataValidation type="list" allowBlank="1" showInputMessage="1" showErrorMessage="1">
          <x14:formula1>
            <xm:f>Fonti!$H$2:$H$60</xm:f>
          </x14:formula1>
          <xm:sqref>J37:N37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AB873"/>
  <sheetViews>
    <sheetView zoomScale="140" zoomScaleNormal="140" zoomScaleSheetLayoutView="100" workbookViewId="0">
      <selection activeCell="D1" sqref="D1:R1"/>
    </sheetView>
  </sheetViews>
  <sheetFormatPr defaultColWidth="8.7109375" defaultRowHeight="11.25" x14ac:dyDescent="0.2"/>
  <cols>
    <col min="1" max="1" width="1.42578125" style="72" customWidth="1"/>
    <col min="2" max="2" width="1.7109375" style="72" customWidth="1"/>
    <col min="3" max="3" width="4.7109375" style="72" customWidth="1"/>
    <col min="4" max="4" width="23.140625" style="72" customWidth="1"/>
    <col min="5" max="5" width="15.140625" style="72" customWidth="1"/>
    <col min="6" max="6" width="12.7109375" style="72" customWidth="1"/>
    <col min="7" max="7" width="3.42578125" style="72" customWidth="1"/>
    <col min="8" max="8" width="4.42578125" style="72" customWidth="1"/>
    <col min="9" max="9" width="6.42578125" style="72" customWidth="1"/>
    <col min="10" max="11" width="3" style="72" customWidth="1"/>
    <col min="12" max="12" width="3.7109375" style="72" customWidth="1"/>
    <col min="13" max="13" width="3" style="72" customWidth="1"/>
    <col min="14" max="14" width="4.7109375" style="72" customWidth="1"/>
    <col min="15" max="19" width="3" style="72" customWidth="1"/>
    <col min="20" max="20" width="3.42578125" style="72" customWidth="1"/>
    <col min="21" max="21" width="5.42578125" style="72" customWidth="1"/>
    <col min="22" max="22" width="1.7109375" style="72" customWidth="1"/>
    <col min="23" max="23" width="0" style="72" hidden="1" customWidth="1"/>
    <col min="24" max="26" width="6.7109375" style="72" customWidth="1"/>
    <col min="27" max="258" width="8.7109375" style="72"/>
    <col min="259" max="259" width="1.42578125" style="72" customWidth="1"/>
    <col min="260" max="260" width="1.7109375" style="72" customWidth="1"/>
    <col min="261" max="261" width="28" style="72" customWidth="1"/>
    <col min="262" max="262" width="15.7109375" style="72" customWidth="1"/>
    <col min="263" max="263" width="13.42578125" style="72" customWidth="1"/>
    <col min="264" max="276" width="3" style="72" customWidth="1"/>
    <col min="277" max="277" width="8.7109375" style="72"/>
    <col min="278" max="278" width="1.7109375" style="72" customWidth="1"/>
    <col min="279" max="514" width="8.7109375" style="72"/>
    <col min="515" max="515" width="1.42578125" style="72" customWidth="1"/>
    <col min="516" max="516" width="1.7109375" style="72" customWidth="1"/>
    <col min="517" max="517" width="28" style="72" customWidth="1"/>
    <col min="518" max="518" width="15.7109375" style="72" customWidth="1"/>
    <col min="519" max="519" width="13.42578125" style="72" customWidth="1"/>
    <col min="520" max="532" width="3" style="72" customWidth="1"/>
    <col min="533" max="533" width="8.7109375" style="72"/>
    <col min="534" max="534" width="1.7109375" style="72" customWidth="1"/>
    <col min="535" max="770" width="8.7109375" style="72"/>
    <col min="771" max="771" width="1.42578125" style="72" customWidth="1"/>
    <col min="772" max="772" width="1.7109375" style="72" customWidth="1"/>
    <col min="773" max="773" width="28" style="72" customWidth="1"/>
    <col min="774" max="774" width="15.7109375" style="72" customWidth="1"/>
    <col min="775" max="775" width="13.42578125" style="72" customWidth="1"/>
    <col min="776" max="788" width="3" style="72" customWidth="1"/>
    <col min="789" max="789" width="8.7109375" style="72"/>
    <col min="790" max="790" width="1.7109375" style="72" customWidth="1"/>
    <col min="791" max="1026" width="8.7109375" style="72"/>
    <col min="1027" max="1027" width="1.42578125" style="72" customWidth="1"/>
    <col min="1028" max="1028" width="1.7109375" style="72" customWidth="1"/>
    <col min="1029" max="1029" width="28" style="72" customWidth="1"/>
    <col min="1030" max="1030" width="15.7109375" style="72" customWidth="1"/>
    <col min="1031" max="1031" width="13.42578125" style="72" customWidth="1"/>
    <col min="1032" max="1044" width="3" style="72" customWidth="1"/>
    <col min="1045" max="1045" width="8.7109375" style="72"/>
    <col min="1046" max="1046" width="1.7109375" style="72" customWidth="1"/>
    <col min="1047" max="1282" width="8.7109375" style="72"/>
    <col min="1283" max="1283" width="1.42578125" style="72" customWidth="1"/>
    <col min="1284" max="1284" width="1.7109375" style="72" customWidth="1"/>
    <col min="1285" max="1285" width="28" style="72" customWidth="1"/>
    <col min="1286" max="1286" width="15.7109375" style="72" customWidth="1"/>
    <col min="1287" max="1287" width="13.42578125" style="72" customWidth="1"/>
    <col min="1288" max="1300" width="3" style="72" customWidth="1"/>
    <col min="1301" max="1301" width="8.7109375" style="72"/>
    <col min="1302" max="1302" width="1.7109375" style="72" customWidth="1"/>
    <col min="1303" max="1538" width="8.7109375" style="72"/>
    <col min="1539" max="1539" width="1.42578125" style="72" customWidth="1"/>
    <col min="1540" max="1540" width="1.7109375" style="72" customWidth="1"/>
    <col min="1541" max="1541" width="28" style="72" customWidth="1"/>
    <col min="1542" max="1542" width="15.7109375" style="72" customWidth="1"/>
    <col min="1543" max="1543" width="13.42578125" style="72" customWidth="1"/>
    <col min="1544" max="1556" width="3" style="72" customWidth="1"/>
    <col min="1557" max="1557" width="8.7109375" style="72"/>
    <col min="1558" max="1558" width="1.7109375" style="72" customWidth="1"/>
    <col min="1559" max="1794" width="8.7109375" style="72"/>
    <col min="1795" max="1795" width="1.42578125" style="72" customWidth="1"/>
    <col min="1796" max="1796" width="1.7109375" style="72" customWidth="1"/>
    <col min="1797" max="1797" width="28" style="72" customWidth="1"/>
    <col min="1798" max="1798" width="15.7109375" style="72" customWidth="1"/>
    <col min="1799" max="1799" width="13.42578125" style="72" customWidth="1"/>
    <col min="1800" max="1812" width="3" style="72" customWidth="1"/>
    <col min="1813" max="1813" width="8.7109375" style="72"/>
    <col min="1814" max="1814" width="1.7109375" style="72" customWidth="1"/>
    <col min="1815" max="2050" width="8.7109375" style="72"/>
    <col min="2051" max="2051" width="1.42578125" style="72" customWidth="1"/>
    <col min="2052" max="2052" width="1.7109375" style="72" customWidth="1"/>
    <col min="2053" max="2053" width="28" style="72" customWidth="1"/>
    <col min="2054" max="2054" width="15.7109375" style="72" customWidth="1"/>
    <col min="2055" max="2055" width="13.42578125" style="72" customWidth="1"/>
    <col min="2056" max="2068" width="3" style="72" customWidth="1"/>
    <col min="2069" max="2069" width="8.7109375" style="72"/>
    <col min="2070" max="2070" width="1.7109375" style="72" customWidth="1"/>
    <col min="2071" max="2306" width="8.7109375" style="72"/>
    <col min="2307" max="2307" width="1.42578125" style="72" customWidth="1"/>
    <col min="2308" max="2308" width="1.7109375" style="72" customWidth="1"/>
    <col min="2309" max="2309" width="28" style="72" customWidth="1"/>
    <col min="2310" max="2310" width="15.7109375" style="72" customWidth="1"/>
    <col min="2311" max="2311" width="13.42578125" style="72" customWidth="1"/>
    <col min="2312" max="2324" width="3" style="72" customWidth="1"/>
    <col min="2325" max="2325" width="8.7109375" style="72"/>
    <col min="2326" max="2326" width="1.7109375" style="72" customWidth="1"/>
    <col min="2327" max="2562" width="8.7109375" style="72"/>
    <col min="2563" max="2563" width="1.42578125" style="72" customWidth="1"/>
    <col min="2564" max="2564" width="1.7109375" style="72" customWidth="1"/>
    <col min="2565" max="2565" width="28" style="72" customWidth="1"/>
    <col min="2566" max="2566" width="15.7109375" style="72" customWidth="1"/>
    <col min="2567" max="2567" width="13.42578125" style="72" customWidth="1"/>
    <col min="2568" max="2580" width="3" style="72" customWidth="1"/>
    <col min="2581" max="2581" width="8.7109375" style="72"/>
    <col min="2582" max="2582" width="1.7109375" style="72" customWidth="1"/>
    <col min="2583" max="2818" width="8.7109375" style="72"/>
    <col min="2819" max="2819" width="1.42578125" style="72" customWidth="1"/>
    <col min="2820" max="2820" width="1.7109375" style="72" customWidth="1"/>
    <col min="2821" max="2821" width="28" style="72" customWidth="1"/>
    <col min="2822" max="2822" width="15.7109375" style="72" customWidth="1"/>
    <col min="2823" max="2823" width="13.42578125" style="72" customWidth="1"/>
    <col min="2824" max="2836" width="3" style="72" customWidth="1"/>
    <col min="2837" max="2837" width="8.7109375" style="72"/>
    <col min="2838" max="2838" width="1.7109375" style="72" customWidth="1"/>
    <col min="2839" max="3074" width="8.7109375" style="72"/>
    <col min="3075" max="3075" width="1.42578125" style="72" customWidth="1"/>
    <col min="3076" max="3076" width="1.7109375" style="72" customWidth="1"/>
    <col min="3077" max="3077" width="28" style="72" customWidth="1"/>
    <col min="3078" max="3078" width="15.7109375" style="72" customWidth="1"/>
    <col min="3079" max="3079" width="13.42578125" style="72" customWidth="1"/>
    <col min="3080" max="3092" width="3" style="72" customWidth="1"/>
    <col min="3093" max="3093" width="8.7109375" style="72"/>
    <col min="3094" max="3094" width="1.7109375" style="72" customWidth="1"/>
    <col min="3095" max="3330" width="8.7109375" style="72"/>
    <col min="3331" max="3331" width="1.42578125" style="72" customWidth="1"/>
    <col min="3332" max="3332" width="1.7109375" style="72" customWidth="1"/>
    <col min="3333" max="3333" width="28" style="72" customWidth="1"/>
    <col min="3334" max="3334" width="15.7109375" style="72" customWidth="1"/>
    <col min="3335" max="3335" width="13.42578125" style="72" customWidth="1"/>
    <col min="3336" max="3348" width="3" style="72" customWidth="1"/>
    <col min="3349" max="3349" width="8.7109375" style="72"/>
    <col min="3350" max="3350" width="1.7109375" style="72" customWidth="1"/>
    <col min="3351" max="3586" width="8.7109375" style="72"/>
    <col min="3587" max="3587" width="1.42578125" style="72" customWidth="1"/>
    <col min="3588" max="3588" width="1.7109375" style="72" customWidth="1"/>
    <col min="3589" max="3589" width="28" style="72" customWidth="1"/>
    <col min="3590" max="3590" width="15.7109375" style="72" customWidth="1"/>
    <col min="3591" max="3591" width="13.42578125" style="72" customWidth="1"/>
    <col min="3592" max="3604" width="3" style="72" customWidth="1"/>
    <col min="3605" max="3605" width="8.7109375" style="72"/>
    <col min="3606" max="3606" width="1.7109375" style="72" customWidth="1"/>
    <col min="3607" max="3842" width="8.7109375" style="72"/>
    <col min="3843" max="3843" width="1.42578125" style="72" customWidth="1"/>
    <col min="3844" max="3844" width="1.7109375" style="72" customWidth="1"/>
    <col min="3845" max="3845" width="28" style="72" customWidth="1"/>
    <col min="3846" max="3846" width="15.7109375" style="72" customWidth="1"/>
    <col min="3847" max="3847" width="13.42578125" style="72" customWidth="1"/>
    <col min="3848" max="3860" width="3" style="72" customWidth="1"/>
    <col min="3861" max="3861" width="8.7109375" style="72"/>
    <col min="3862" max="3862" width="1.7109375" style="72" customWidth="1"/>
    <col min="3863" max="4098" width="8.7109375" style="72"/>
    <col min="4099" max="4099" width="1.42578125" style="72" customWidth="1"/>
    <col min="4100" max="4100" width="1.7109375" style="72" customWidth="1"/>
    <col min="4101" max="4101" width="28" style="72" customWidth="1"/>
    <col min="4102" max="4102" width="15.7109375" style="72" customWidth="1"/>
    <col min="4103" max="4103" width="13.42578125" style="72" customWidth="1"/>
    <col min="4104" max="4116" width="3" style="72" customWidth="1"/>
    <col min="4117" max="4117" width="8.7109375" style="72"/>
    <col min="4118" max="4118" width="1.7109375" style="72" customWidth="1"/>
    <col min="4119" max="4354" width="8.7109375" style="72"/>
    <col min="4355" max="4355" width="1.42578125" style="72" customWidth="1"/>
    <col min="4356" max="4356" width="1.7109375" style="72" customWidth="1"/>
    <col min="4357" max="4357" width="28" style="72" customWidth="1"/>
    <col min="4358" max="4358" width="15.7109375" style="72" customWidth="1"/>
    <col min="4359" max="4359" width="13.42578125" style="72" customWidth="1"/>
    <col min="4360" max="4372" width="3" style="72" customWidth="1"/>
    <col min="4373" max="4373" width="8.7109375" style="72"/>
    <col min="4374" max="4374" width="1.7109375" style="72" customWidth="1"/>
    <col min="4375" max="4610" width="8.7109375" style="72"/>
    <col min="4611" max="4611" width="1.42578125" style="72" customWidth="1"/>
    <col min="4612" max="4612" width="1.7109375" style="72" customWidth="1"/>
    <col min="4613" max="4613" width="28" style="72" customWidth="1"/>
    <col min="4614" max="4614" width="15.7109375" style="72" customWidth="1"/>
    <col min="4615" max="4615" width="13.42578125" style="72" customWidth="1"/>
    <col min="4616" max="4628" width="3" style="72" customWidth="1"/>
    <col min="4629" max="4629" width="8.7109375" style="72"/>
    <col min="4630" max="4630" width="1.7109375" style="72" customWidth="1"/>
    <col min="4631" max="4866" width="8.7109375" style="72"/>
    <col min="4867" max="4867" width="1.42578125" style="72" customWidth="1"/>
    <col min="4868" max="4868" width="1.7109375" style="72" customWidth="1"/>
    <col min="4869" max="4869" width="28" style="72" customWidth="1"/>
    <col min="4870" max="4870" width="15.7109375" style="72" customWidth="1"/>
    <col min="4871" max="4871" width="13.42578125" style="72" customWidth="1"/>
    <col min="4872" max="4884" width="3" style="72" customWidth="1"/>
    <col min="4885" max="4885" width="8.7109375" style="72"/>
    <col min="4886" max="4886" width="1.7109375" style="72" customWidth="1"/>
    <col min="4887" max="5122" width="8.7109375" style="72"/>
    <col min="5123" max="5123" width="1.42578125" style="72" customWidth="1"/>
    <col min="5124" max="5124" width="1.7109375" style="72" customWidth="1"/>
    <col min="5125" max="5125" width="28" style="72" customWidth="1"/>
    <col min="5126" max="5126" width="15.7109375" style="72" customWidth="1"/>
    <col min="5127" max="5127" width="13.42578125" style="72" customWidth="1"/>
    <col min="5128" max="5140" width="3" style="72" customWidth="1"/>
    <col min="5141" max="5141" width="8.7109375" style="72"/>
    <col min="5142" max="5142" width="1.7109375" style="72" customWidth="1"/>
    <col min="5143" max="5378" width="8.7109375" style="72"/>
    <col min="5379" max="5379" width="1.42578125" style="72" customWidth="1"/>
    <col min="5380" max="5380" width="1.7109375" style="72" customWidth="1"/>
    <col min="5381" max="5381" width="28" style="72" customWidth="1"/>
    <col min="5382" max="5382" width="15.7109375" style="72" customWidth="1"/>
    <col min="5383" max="5383" width="13.42578125" style="72" customWidth="1"/>
    <col min="5384" max="5396" width="3" style="72" customWidth="1"/>
    <col min="5397" max="5397" width="8.7109375" style="72"/>
    <col min="5398" max="5398" width="1.7109375" style="72" customWidth="1"/>
    <col min="5399" max="5634" width="8.7109375" style="72"/>
    <col min="5635" max="5635" width="1.42578125" style="72" customWidth="1"/>
    <col min="5636" max="5636" width="1.7109375" style="72" customWidth="1"/>
    <col min="5637" max="5637" width="28" style="72" customWidth="1"/>
    <col min="5638" max="5638" width="15.7109375" style="72" customWidth="1"/>
    <col min="5639" max="5639" width="13.42578125" style="72" customWidth="1"/>
    <col min="5640" max="5652" width="3" style="72" customWidth="1"/>
    <col min="5653" max="5653" width="8.7109375" style="72"/>
    <col min="5654" max="5654" width="1.7109375" style="72" customWidth="1"/>
    <col min="5655" max="5890" width="8.7109375" style="72"/>
    <col min="5891" max="5891" width="1.42578125" style="72" customWidth="1"/>
    <col min="5892" max="5892" width="1.7109375" style="72" customWidth="1"/>
    <col min="5893" max="5893" width="28" style="72" customWidth="1"/>
    <col min="5894" max="5894" width="15.7109375" style="72" customWidth="1"/>
    <col min="5895" max="5895" width="13.42578125" style="72" customWidth="1"/>
    <col min="5896" max="5908" width="3" style="72" customWidth="1"/>
    <col min="5909" max="5909" width="8.7109375" style="72"/>
    <col min="5910" max="5910" width="1.7109375" style="72" customWidth="1"/>
    <col min="5911" max="6146" width="8.7109375" style="72"/>
    <col min="6147" max="6147" width="1.42578125" style="72" customWidth="1"/>
    <col min="6148" max="6148" width="1.7109375" style="72" customWidth="1"/>
    <col min="6149" max="6149" width="28" style="72" customWidth="1"/>
    <col min="6150" max="6150" width="15.7109375" style="72" customWidth="1"/>
    <col min="6151" max="6151" width="13.42578125" style="72" customWidth="1"/>
    <col min="6152" max="6164" width="3" style="72" customWidth="1"/>
    <col min="6165" max="6165" width="8.7109375" style="72"/>
    <col min="6166" max="6166" width="1.7109375" style="72" customWidth="1"/>
    <col min="6167" max="6402" width="8.7109375" style="72"/>
    <col min="6403" max="6403" width="1.42578125" style="72" customWidth="1"/>
    <col min="6404" max="6404" width="1.7109375" style="72" customWidth="1"/>
    <col min="6405" max="6405" width="28" style="72" customWidth="1"/>
    <col min="6406" max="6406" width="15.7109375" style="72" customWidth="1"/>
    <col min="6407" max="6407" width="13.42578125" style="72" customWidth="1"/>
    <col min="6408" max="6420" width="3" style="72" customWidth="1"/>
    <col min="6421" max="6421" width="8.7109375" style="72"/>
    <col min="6422" max="6422" width="1.7109375" style="72" customWidth="1"/>
    <col min="6423" max="6658" width="8.7109375" style="72"/>
    <col min="6659" max="6659" width="1.42578125" style="72" customWidth="1"/>
    <col min="6660" max="6660" width="1.7109375" style="72" customWidth="1"/>
    <col min="6661" max="6661" width="28" style="72" customWidth="1"/>
    <col min="6662" max="6662" width="15.7109375" style="72" customWidth="1"/>
    <col min="6663" max="6663" width="13.42578125" style="72" customWidth="1"/>
    <col min="6664" max="6676" width="3" style="72" customWidth="1"/>
    <col min="6677" max="6677" width="8.7109375" style="72"/>
    <col min="6678" max="6678" width="1.7109375" style="72" customWidth="1"/>
    <col min="6679" max="6914" width="8.7109375" style="72"/>
    <col min="6915" max="6915" width="1.42578125" style="72" customWidth="1"/>
    <col min="6916" max="6916" width="1.7109375" style="72" customWidth="1"/>
    <col min="6917" max="6917" width="28" style="72" customWidth="1"/>
    <col min="6918" max="6918" width="15.7109375" style="72" customWidth="1"/>
    <col min="6919" max="6919" width="13.42578125" style="72" customWidth="1"/>
    <col min="6920" max="6932" width="3" style="72" customWidth="1"/>
    <col min="6933" max="6933" width="8.7109375" style="72"/>
    <col min="6934" max="6934" width="1.7109375" style="72" customWidth="1"/>
    <col min="6935" max="7170" width="8.7109375" style="72"/>
    <col min="7171" max="7171" width="1.42578125" style="72" customWidth="1"/>
    <col min="7172" max="7172" width="1.7109375" style="72" customWidth="1"/>
    <col min="7173" max="7173" width="28" style="72" customWidth="1"/>
    <col min="7174" max="7174" width="15.7109375" style="72" customWidth="1"/>
    <col min="7175" max="7175" width="13.42578125" style="72" customWidth="1"/>
    <col min="7176" max="7188" width="3" style="72" customWidth="1"/>
    <col min="7189" max="7189" width="8.7109375" style="72"/>
    <col min="7190" max="7190" width="1.7109375" style="72" customWidth="1"/>
    <col min="7191" max="7426" width="8.7109375" style="72"/>
    <col min="7427" max="7427" width="1.42578125" style="72" customWidth="1"/>
    <col min="7428" max="7428" width="1.7109375" style="72" customWidth="1"/>
    <col min="7429" max="7429" width="28" style="72" customWidth="1"/>
    <col min="7430" max="7430" width="15.7109375" style="72" customWidth="1"/>
    <col min="7431" max="7431" width="13.42578125" style="72" customWidth="1"/>
    <col min="7432" max="7444" width="3" style="72" customWidth="1"/>
    <col min="7445" max="7445" width="8.7109375" style="72"/>
    <col min="7446" max="7446" width="1.7109375" style="72" customWidth="1"/>
    <col min="7447" max="7682" width="8.7109375" style="72"/>
    <col min="7683" max="7683" width="1.42578125" style="72" customWidth="1"/>
    <col min="7684" max="7684" width="1.7109375" style="72" customWidth="1"/>
    <col min="7685" max="7685" width="28" style="72" customWidth="1"/>
    <col min="7686" max="7686" width="15.7109375" style="72" customWidth="1"/>
    <col min="7687" max="7687" width="13.42578125" style="72" customWidth="1"/>
    <col min="7688" max="7700" width="3" style="72" customWidth="1"/>
    <col min="7701" max="7701" width="8.7109375" style="72"/>
    <col min="7702" max="7702" width="1.7109375" style="72" customWidth="1"/>
    <col min="7703" max="7938" width="8.7109375" style="72"/>
    <col min="7939" max="7939" width="1.42578125" style="72" customWidth="1"/>
    <col min="7940" max="7940" width="1.7109375" style="72" customWidth="1"/>
    <col min="7941" max="7941" width="28" style="72" customWidth="1"/>
    <col min="7942" max="7942" width="15.7109375" style="72" customWidth="1"/>
    <col min="7943" max="7943" width="13.42578125" style="72" customWidth="1"/>
    <col min="7944" max="7956" width="3" style="72" customWidth="1"/>
    <col min="7957" max="7957" width="8.7109375" style="72"/>
    <col min="7958" max="7958" width="1.7109375" style="72" customWidth="1"/>
    <col min="7959" max="8194" width="8.7109375" style="72"/>
    <col min="8195" max="8195" width="1.42578125" style="72" customWidth="1"/>
    <col min="8196" max="8196" width="1.7109375" style="72" customWidth="1"/>
    <col min="8197" max="8197" width="28" style="72" customWidth="1"/>
    <col min="8198" max="8198" width="15.7109375" style="72" customWidth="1"/>
    <col min="8199" max="8199" width="13.42578125" style="72" customWidth="1"/>
    <col min="8200" max="8212" width="3" style="72" customWidth="1"/>
    <col min="8213" max="8213" width="8.7109375" style="72"/>
    <col min="8214" max="8214" width="1.7109375" style="72" customWidth="1"/>
    <col min="8215" max="8450" width="8.7109375" style="72"/>
    <col min="8451" max="8451" width="1.42578125" style="72" customWidth="1"/>
    <col min="8452" max="8452" width="1.7109375" style="72" customWidth="1"/>
    <col min="8453" max="8453" width="28" style="72" customWidth="1"/>
    <col min="8454" max="8454" width="15.7109375" style="72" customWidth="1"/>
    <col min="8455" max="8455" width="13.42578125" style="72" customWidth="1"/>
    <col min="8456" max="8468" width="3" style="72" customWidth="1"/>
    <col min="8469" max="8469" width="8.7109375" style="72"/>
    <col min="8470" max="8470" width="1.7109375" style="72" customWidth="1"/>
    <col min="8471" max="8706" width="8.7109375" style="72"/>
    <col min="8707" max="8707" width="1.42578125" style="72" customWidth="1"/>
    <col min="8708" max="8708" width="1.7109375" style="72" customWidth="1"/>
    <col min="8709" max="8709" width="28" style="72" customWidth="1"/>
    <col min="8710" max="8710" width="15.7109375" style="72" customWidth="1"/>
    <col min="8711" max="8711" width="13.42578125" style="72" customWidth="1"/>
    <col min="8712" max="8724" width="3" style="72" customWidth="1"/>
    <col min="8725" max="8725" width="8.7109375" style="72"/>
    <col min="8726" max="8726" width="1.7109375" style="72" customWidth="1"/>
    <col min="8727" max="8962" width="8.7109375" style="72"/>
    <col min="8963" max="8963" width="1.42578125" style="72" customWidth="1"/>
    <col min="8964" max="8964" width="1.7109375" style="72" customWidth="1"/>
    <col min="8965" max="8965" width="28" style="72" customWidth="1"/>
    <col min="8966" max="8966" width="15.7109375" style="72" customWidth="1"/>
    <col min="8967" max="8967" width="13.42578125" style="72" customWidth="1"/>
    <col min="8968" max="8980" width="3" style="72" customWidth="1"/>
    <col min="8981" max="8981" width="8.7109375" style="72"/>
    <col min="8982" max="8982" width="1.7109375" style="72" customWidth="1"/>
    <col min="8983" max="9218" width="8.7109375" style="72"/>
    <col min="9219" max="9219" width="1.42578125" style="72" customWidth="1"/>
    <col min="9220" max="9220" width="1.7109375" style="72" customWidth="1"/>
    <col min="9221" max="9221" width="28" style="72" customWidth="1"/>
    <col min="9222" max="9222" width="15.7109375" style="72" customWidth="1"/>
    <col min="9223" max="9223" width="13.42578125" style="72" customWidth="1"/>
    <col min="9224" max="9236" width="3" style="72" customWidth="1"/>
    <col min="9237" max="9237" width="8.7109375" style="72"/>
    <col min="9238" max="9238" width="1.7109375" style="72" customWidth="1"/>
    <col min="9239" max="9474" width="8.7109375" style="72"/>
    <col min="9475" max="9475" width="1.42578125" style="72" customWidth="1"/>
    <col min="9476" max="9476" width="1.7109375" style="72" customWidth="1"/>
    <col min="9477" max="9477" width="28" style="72" customWidth="1"/>
    <col min="9478" max="9478" width="15.7109375" style="72" customWidth="1"/>
    <col min="9479" max="9479" width="13.42578125" style="72" customWidth="1"/>
    <col min="9480" max="9492" width="3" style="72" customWidth="1"/>
    <col min="9493" max="9493" width="8.7109375" style="72"/>
    <col min="9494" max="9494" width="1.7109375" style="72" customWidth="1"/>
    <col min="9495" max="9730" width="8.7109375" style="72"/>
    <col min="9731" max="9731" width="1.42578125" style="72" customWidth="1"/>
    <col min="9732" max="9732" width="1.7109375" style="72" customWidth="1"/>
    <col min="9733" max="9733" width="28" style="72" customWidth="1"/>
    <col min="9734" max="9734" width="15.7109375" style="72" customWidth="1"/>
    <col min="9735" max="9735" width="13.42578125" style="72" customWidth="1"/>
    <col min="9736" max="9748" width="3" style="72" customWidth="1"/>
    <col min="9749" max="9749" width="8.7109375" style="72"/>
    <col min="9750" max="9750" width="1.7109375" style="72" customWidth="1"/>
    <col min="9751" max="9986" width="8.7109375" style="72"/>
    <col min="9987" max="9987" width="1.42578125" style="72" customWidth="1"/>
    <col min="9988" max="9988" width="1.7109375" style="72" customWidth="1"/>
    <col min="9989" max="9989" width="28" style="72" customWidth="1"/>
    <col min="9990" max="9990" width="15.7109375" style="72" customWidth="1"/>
    <col min="9991" max="9991" width="13.42578125" style="72" customWidth="1"/>
    <col min="9992" max="10004" width="3" style="72" customWidth="1"/>
    <col min="10005" max="10005" width="8.7109375" style="72"/>
    <col min="10006" max="10006" width="1.7109375" style="72" customWidth="1"/>
    <col min="10007" max="10242" width="8.7109375" style="72"/>
    <col min="10243" max="10243" width="1.42578125" style="72" customWidth="1"/>
    <col min="10244" max="10244" width="1.7109375" style="72" customWidth="1"/>
    <col min="10245" max="10245" width="28" style="72" customWidth="1"/>
    <col min="10246" max="10246" width="15.7109375" style="72" customWidth="1"/>
    <col min="10247" max="10247" width="13.42578125" style="72" customWidth="1"/>
    <col min="10248" max="10260" width="3" style="72" customWidth="1"/>
    <col min="10261" max="10261" width="8.7109375" style="72"/>
    <col min="10262" max="10262" width="1.7109375" style="72" customWidth="1"/>
    <col min="10263" max="10498" width="8.7109375" style="72"/>
    <col min="10499" max="10499" width="1.42578125" style="72" customWidth="1"/>
    <col min="10500" max="10500" width="1.7109375" style="72" customWidth="1"/>
    <col min="10501" max="10501" width="28" style="72" customWidth="1"/>
    <col min="10502" max="10502" width="15.7109375" style="72" customWidth="1"/>
    <col min="10503" max="10503" width="13.42578125" style="72" customWidth="1"/>
    <col min="10504" max="10516" width="3" style="72" customWidth="1"/>
    <col min="10517" max="10517" width="8.7109375" style="72"/>
    <col min="10518" max="10518" width="1.7109375" style="72" customWidth="1"/>
    <col min="10519" max="10754" width="8.7109375" style="72"/>
    <col min="10755" max="10755" width="1.42578125" style="72" customWidth="1"/>
    <col min="10756" max="10756" width="1.7109375" style="72" customWidth="1"/>
    <col min="10757" max="10757" width="28" style="72" customWidth="1"/>
    <col min="10758" max="10758" width="15.7109375" style="72" customWidth="1"/>
    <col min="10759" max="10759" width="13.42578125" style="72" customWidth="1"/>
    <col min="10760" max="10772" width="3" style="72" customWidth="1"/>
    <col min="10773" max="10773" width="8.7109375" style="72"/>
    <col min="10774" max="10774" width="1.7109375" style="72" customWidth="1"/>
    <col min="10775" max="11010" width="8.7109375" style="72"/>
    <col min="11011" max="11011" width="1.42578125" style="72" customWidth="1"/>
    <col min="11012" max="11012" width="1.7109375" style="72" customWidth="1"/>
    <col min="11013" max="11013" width="28" style="72" customWidth="1"/>
    <col min="11014" max="11014" width="15.7109375" style="72" customWidth="1"/>
    <col min="11015" max="11015" width="13.42578125" style="72" customWidth="1"/>
    <col min="11016" max="11028" width="3" style="72" customWidth="1"/>
    <col min="11029" max="11029" width="8.7109375" style="72"/>
    <col min="11030" max="11030" width="1.7109375" style="72" customWidth="1"/>
    <col min="11031" max="11266" width="8.7109375" style="72"/>
    <col min="11267" max="11267" width="1.42578125" style="72" customWidth="1"/>
    <col min="11268" max="11268" width="1.7109375" style="72" customWidth="1"/>
    <col min="11269" max="11269" width="28" style="72" customWidth="1"/>
    <col min="11270" max="11270" width="15.7109375" style="72" customWidth="1"/>
    <col min="11271" max="11271" width="13.42578125" style="72" customWidth="1"/>
    <col min="11272" max="11284" width="3" style="72" customWidth="1"/>
    <col min="11285" max="11285" width="8.7109375" style="72"/>
    <col min="11286" max="11286" width="1.7109375" style="72" customWidth="1"/>
    <col min="11287" max="11522" width="8.7109375" style="72"/>
    <col min="11523" max="11523" width="1.42578125" style="72" customWidth="1"/>
    <col min="11524" max="11524" width="1.7109375" style="72" customWidth="1"/>
    <col min="11525" max="11525" width="28" style="72" customWidth="1"/>
    <col min="11526" max="11526" width="15.7109375" style="72" customWidth="1"/>
    <col min="11527" max="11527" width="13.42578125" style="72" customWidth="1"/>
    <col min="11528" max="11540" width="3" style="72" customWidth="1"/>
    <col min="11541" max="11541" width="8.7109375" style="72"/>
    <col min="11542" max="11542" width="1.7109375" style="72" customWidth="1"/>
    <col min="11543" max="11778" width="8.7109375" style="72"/>
    <col min="11779" max="11779" width="1.42578125" style="72" customWidth="1"/>
    <col min="11780" max="11780" width="1.7109375" style="72" customWidth="1"/>
    <col min="11781" max="11781" width="28" style="72" customWidth="1"/>
    <col min="11782" max="11782" width="15.7109375" style="72" customWidth="1"/>
    <col min="11783" max="11783" width="13.42578125" style="72" customWidth="1"/>
    <col min="11784" max="11796" width="3" style="72" customWidth="1"/>
    <col min="11797" max="11797" width="8.7109375" style="72"/>
    <col min="11798" max="11798" width="1.7109375" style="72" customWidth="1"/>
    <col min="11799" max="12034" width="8.7109375" style="72"/>
    <col min="12035" max="12035" width="1.42578125" style="72" customWidth="1"/>
    <col min="12036" max="12036" width="1.7109375" style="72" customWidth="1"/>
    <col min="12037" max="12037" width="28" style="72" customWidth="1"/>
    <col min="12038" max="12038" width="15.7109375" style="72" customWidth="1"/>
    <col min="12039" max="12039" width="13.42578125" style="72" customWidth="1"/>
    <col min="12040" max="12052" width="3" style="72" customWidth="1"/>
    <col min="12053" max="12053" width="8.7109375" style="72"/>
    <col min="12054" max="12054" width="1.7109375" style="72" customWidth="1"/>
    <col min="12055" max="12290" width="8.7109375" style="72"/>
    <col min="12291" max="12291" width="1.42578125" style="72" customWidth="1"/>
    <col min="12292" max="12292" width="1.7109375" style="72" customWidth="1"/>
    <col min="12293" max="12293" width="28" style="72" customWidth="1"/>
    <col min="12294" max="12294" width="15.7109375" style="72" customWidth="1"/>
    <col min="12295" max="12295" width="13.42578125" style="72" customWidth="1"/>
    <col min="12296" max="12308" width="3" style="72" customWidth="1"/>
    <col min="12309" max="12309" width="8.7109375" style="72"/>
    <col min="12310" max="12310" width="1.7109375" style="72" customWidth="1"/>
    <col min="12311" max="12546" width="8.7109375" style="72"/>
    <col min="12547" max="12547" width="1.42578125" style="72" customWidth="1"/>
    <col min="12548" max="12548" width="1.7109375" style="72" customWidth="1"/>
    <col min="12549" max="12549" width="28" style="72" customWidth="1"/>
    <col min="12550" max="12550" width="15.7109375" style="72" customWidth="1"/>
    <col min="12551" max="12551" width="13.42578125" style="72" customWidth="1"/>
    <col min="12552" max="12564" width="3" style="72" customWidth="1"/>
    <col min="12565" max="12565" width="8.7109375" style="72"/>
    <col min="12566" max="12566" width="1.7109375" style="72" customWidth="1"/>
    <col min="12567" max="12802" width="8.7109375" style="72"/>
    <col min="12803" max="12803" width="1.42578125" style="72" customWidth="1"/>
    <col min="12804" max="12804" width="1.7109375" style="72" customWidth="1"/>
    <col min="12805" max="12805" width="28" style="72" customWidth="1"/>
    <col min="12806" max="12806" width="15.7109375" style="72" customWidth="1"/>
    <col min="12807" max="12807" width="13.42578125" style="72" customWidth="1"/>
    <col min="12808" max="12820" width="3" style="72" customWidth="1"/>
    <col min="12821" max="12821" width="8.7109375" style="72"/>
    <col min="12822" max="12822" width="1.7109375" style="72" customWidth="1"/>
    <col min="12823" max="13058" width="8.7109375" style="72"/>
    <col min="13059" max="13059" width="1.42578125" style="72" customWidth="1"/>
    <col min="13060" max="13060" width="1.7109375" style="72" customWidth="1"/>
    <col min="13061" max="13061" width="28" style="72" customWidth="1"/>
    <col min="13062" max="13062" width="15.7109375" style="72" customWidth="1"/>
    <col min="13063" max="13063" width="13.42578125" style="72" customWidth="1"/>
    <col min="13064" max="13076" width="3" style="72" customWidth="1"/>
    <col min="13077" max="13077" width="8.7109375" style="72"/>
    <col min="13078" max="13078" width="1.7109375" style="72" customWidth="1"/>
    <col min="13079" max="13314" width="8.7109375" style="72"/>
    <col min="13315" max="13315" width="1.42578125" style="72" customWidth="1"/>
    <col min="13316" max="13316" width="1.7109375" style="72" customWidth="1"/>
    <col min="13317" max="13317" width="28" style="72" customWidth="1"/>
    <col min="13318" max="13318" width="15.7109375" style="72" customWidth="1"/>
    <col min="13319" max="13319" width="13.42578125" style="72" customWidth="1"/>
    <col min="13320" max="13332" width="3" style="72" customWidth="1"/>
    <col min="13333" max="13333" width="8.7109375" style="72"/>
    <col min="13334" max="13334" width="1.7109375" style="72" customWidth="1"/>
    <col min="13335" max="13570" width="8.7109375" style="72"/>
    <col min="13571" max="13571" width="1.42578125" style="72" customWidth="1"/>
    <col min="13572" max="13572" width="1.7109375" style="72" customWidth="1"/>
    <col min="13573" max="13573" width="28" style="72" customWidth="1"/>
    <col min="13574" max="13574" width="15.7109375" style="72" customWidth="1"/>
    <col min="13575" max="13575" width="13.42578125" style="72" customWidth="1"/>
    <col min="13576" max="13588" width="3" style="72" customWidth="1"/>
    <col min="13589" max="13589" width="8.7109375" style="72"/>
    <col min="13590" max="13590" width="1.7109375" style="72" customWidth="1"/>
    <col min="13591" max="13826" width="8.7109375" style="72"/>
    <col min="13827" max="13827" width="1.42578125" style="72" customWidth="1"/>
    <col min="13828" max="13828" width="1.7109375" style="72" customWidth="1"/>
    <col min="13829" max="13829" width="28" style="72" customWidth="1"/>
    <col min="13830" max="13830" width="15.7109375" style="72" customWidth="1"/>
    <col min="13831" max="13831" width="13.42578125" style="72" customWidth="1"/>
    <col min="13832" max="13844" width="3" style="72" customWidth="1"/>
    <col min="13845" max="13845" width="8.7109375" style="72"/>
    <col min="13846" max="13846" width="1.7109375" style="72" customWidth="1"/>
    <col min="13847" max="14082" width="8.7109375" style="72"/>
    <col min="14083" max="14083" width="1.42578125" style="72" customWidth="1"/>
    <col min="14084" max="14084" width="1.7109375" style="72" customWidth="1"/>
    <col min="14085" max="14085" width="28" style="72" customWidth="1"/>
    <col min="14086" max="14086" width="15.7109375" style="72" customWidth="1"/>
    <col min="14087" max="14087" width="13.42578125" style="72" customWidth="1"/>
    <col min="14088" max="14100" width="3" style="72" customWidth="1"/>
    <col min="14101" max="14101" width="8.7109375" style="72"/>
    <col min="14102" max="14102" width="1.7109375" style="72" customWidth="1"/>
    <col min="14103" max="14338" width="8.7109375" style="72"/>
    <col min="14339" max="14339" width="1.42578125" style="72" customWidth="1"/>
    <col min="14340" max="14340" width="1.7109375" style="72" customWidth="1"/>
    <col min="14341" max="14341" width="28" style="72" customWidth="1"/>
    <col min="14342" max="14342" width="15.7109375" style="72" customWidth="1"/>
    <col min="14343" max="14343" width="13.42578125" style="72" customWidth="1"/>
    <col min="14344" max="14356" width="3" style="72" customWidth="1"/>
    <col min="14357" max="14357" width="8.7109375" style="72"/>
    <col min="14358" max="14358" width="1.7109375" style="72" customWidth="1"/>
    <col min="14359" max="14594" width="8.7109375" style="72"/>
    <col min="14595" max="14595" width="1.42578125" style="72" customWidth="1"/>
    <col min="14596" max="14596" width="1.7109375" style="72" customWidth="1"/>
    <col min="14597" max="14597" width="28" style="72" customWidth="1"/>
    <col min="14598" max="14598" width="15.7109375" style="72" customWidth="1"/>
    <col min="14599" max="14599" width="13.42578125" style="72" customWidth="1"/>
    <col min="14600" max="14612" width="3" style="72" customWidth="1"/>
    <col min="14613" max="14613" width="8.7109375" style="72"/>
    <col min="14614" max="14614" width="1.7109375" style="72" customWidth="1"/>
    <col min="14615" max="14850" width="8.7109375" style="72"/>
    <col min="14851" max="14851" width="1.42578125" style="72" customWidth="1"/>
    <col min="14852" max="14852" width="1.7109375" style="72" customWidth="1"/>
    <col min="14853" max="14853" width="28" style="72" customWidth="1"/>
    <col min="14854" max="14854" width="15.7109375" style="72" customWidth="1"/>
    <col min="14855" max="14855" width="13.42578125" style="72" customWidth="1"/>
    <col min="14856" max="14868" width="3" style="72" customWidth="1"/>
    <col min="14869" max="14869" width="8.7109375" style="72"/>
    <col min="14870" max="14870" width="1.7109375" style="72" customWidth="1"/>
    <col min="14871" max="15106" width="8.7109375" style="72"/>
    <col min="15107" max="15107" width="1.42578125" style="72" customWidth="1"/>
    <col min="15108" max="15108" width="1.7109375" style="72" customWidth="1"/>
    <col min="15109" max="15109" width="28" style="72" customWidth="1"/>
    <col min="15110" max="15110" width="15.7109375" style="72" customWidth="1"/>
    <col min="15111" max="15111" width="13.42578125" style="72" customWidth="1"/>
    <col min="15112" max="15124" width="3" style="72" customWidth="1"/>
    <col min="15125" max="15125" width="8.7109375" style="72"/>
    <col min="15126" max="15126" width="1.7109375" style="72" customWidth="1"/>
    <col min="15127" max="15362" width="8.7109375" style="72"/>
    <col min="15363" max="15363" width="1.42578125" style="72" customWidth="1"/>
    <col min="15364" max="15364" width="1.7109375" style="72" customWidth="1"/>
    <col min="15365" max="15365" width="28" style="72" customWidth="1"/>
    <col min="15366" max="15366" width="15.7109375" style="72" customWidth="1"/>
    <col min="15367" max="15367" width="13.42578125" style="72" customWidth="1"/>
    <col min="15368" max="15380" width="3" style="72" customWidth="1"/>
    <col min="15381" max="15381" width="8.7109375" style="72"/>
    <col min="15382" max="15382" width="1.7109375" style="72" customWidth="1"/>
    <col min="15383" max="15618" width="8.7109375" style="72"/>
    <col min="15619" max="15619" width="1.42578125" style="72" customWidth="1"/>
    <col min="15620" max="15620" width="1.7109375" style="72" customWidth="1"/>
    <col min="15621" max="15621" width="28" style="72" customWidth="1"/>
    <col min="15622" max="15622" width="15.7109375" style="72" customWidth="1"/>
    <col min="15623" max="15623" width="13.42578125" style="72" customWidth="1"/>
    <col min="15624" max="15636" width="3" style="72" customWidth="1"/>
    <col min="15637" max="15637" width="8.7109375" style="72"/>
    <col min="15638" max="15638" width="1.7109375" style="72" customWidth="1"/>
    <col min="15639" max="15874" width="8.7109375" style="72"/>
    <col min="15875" max="15875" width="1.42578125" style="72" customWidth="1"/>
    <col min="15876" max="15876" width="1.7109375" style="72" customWidth="1"/>
    <col min="15877" max="15877" width="28" style="72" customWidth="1"/>
    <col min="15878" max="15878" width="15.7109375" style="72" customWidth="1"/>
    <col min="15879" max="15879" width="13.42578125" style="72" customWidth="1"/>
    <col min="15880" max="15892" width="3" style="72" customWidth="1"/>
    <col min="15893" max="15893" width="8.7109375" style="72"/>
    <col min="15894" max="15894" width="1.7109375" style="72" customWidth="1"/>
    <col min="15895" max="16130" width="8.7109375" style="72"/>
    <col min="16131" max="16131" width="1.42578125" style="72" customWidth="1"/>
    <col min="16132" max="16132" width="1.7109375" style="72" customWidth="1"/>
    <col min="16133" max="16133" width="28" style="72" customWidth="1"/>
    <col min="16134" max="16134" width="15.7109375" style="72" customWidth="1"/>
    <col min="16135" max="16135" width="13.42578125" style="72" customWidth="1"/>
    <col min="16136" max="16148" width="3" style="72" customWidth="1"/>
    <col min="16149" max="16149" width="8.7109375" style="72"/>
    <col min="16150" max="16150" width="1.7109375" style="72" customWidth="1"/>
    <col min="16151" max="16384" width="8.7109375" style="72"/>
  </cols>
  <sheetData>
    <row r="1" spans="3:26" ht="38.65" customHeight="1" x14ac:dyDescent="0.2">
      <c r="C1" s="328"/>
      <c r="D1" s="534" t="s">
        <v>382</v>
      </c>
      <c r="E1" s="539"/>
      <c r="F1" s="539"/>
      <c r="G1" s="539"/>
      <c r="H1" s="539"/>
      <c r="I1" s="539"/>
      <c r="J1" s="539"/>
      <c r="K1" s="539"/>
      <c r="L1" s="539"/>
      <c r="M1" s="539"/>
      <c r="N1" s="539"/>
      <c r="O1" s="539"/>
      <c r="P1" s="539"/>
      <c r="Q1" s="539"/>
      <c r="R1" s="390"/>
      <c r="S1" s="540" t="str">
        <f>Fonti!J20</f>
        <v>ed. 10/2020</v>
      </c>
      <c r="T1" s="541"/>
      <c r="U1" s="541"/>
      <c r="X1" s="692"/>
      <c r="Y1" s="693"/>
      <c r="Z1" s="693"/>
    </row>
    <row r="2" spans="3:26" ht="10.9" customHeight="1" x14ac:dyDescent="0.2">
      <c r="C2" s="207"/>
      <c r="D2" s="208"/>
      <c r="E2" s="208"/>
      <c r="F2" s="208"/>
      <c r="G2" s="208"/>
      <c r="H2" s="208"/>
      <c r="I2" s="208"/>
      <c r="J2" s="208"/>
      <c r="K2" s="208"/>
      <c r="L2" s="208"/>
      <c r="M2" s="208"/>
      <c r="N2" s="208"/>
      <c r="O2" s="208"/>
      <c r="P2" s="208"/>
      <c r="Q2" s="208"/>
      <c r="R2" s="208"/>
      <c r="S2" s="542"/>
      <c r="T2" s="542"/>
      <c r="U2" s="542"/>
      <c r="X2" s="693"/>
      <c r="Y2" s="693"/>
      <c r="Z2" s="693"/>
    </row>
    <row r="3" spans="3:26" ht="12" customHeight="1" x14ac:dyDescent="0.2">
      <c r="C3" s="694" t="str">
        <f>IF('Dati '!G1&lt;&gt;"",Fonti!J26,"")</f>
        <v/>
      </c>
      <c r="D3" s="695"/>
      <c r="E3" s="695"/>
      <c r="F3" s="695"/>
      <c r="G3" s="95"/>
      <c r="H3" s="95"/>
      <c r="I3" s="591" t="s">
        <v>73</v>
      </c>
      <c r="J3" s="591"/>
      <c r="K3" s="591"/>
      <c r="L3" s="591"/>
      <c r="M3" s="591"/>
      <c r="N3" s="591"/>
      <c r="O3" s="591"/>
      <c r="P3" s="591"/>
      <c r="Q3" s="591"/>
      <c r="R3" s="591"/>
      <c r="S3" s="591"/>
      <c r="T3" s="591"/>
      <c r="U3" s="591"/>
      <c r="X3" s="693"/>
      <c r="Y3" s="693"/>
      <c r="Z3" s="693"/>
    </row>
    <row r="4" spans="3:26" ht="12" customHeight="1" x14ac:dyDescent="0.2">
      <c r="C4" s="695"/>
      <c r="D4" s="695"/>
      <c r="E4" s="695"/>
      <c r="F4" s="695"/>
      <c r="G4" s="95"/>
      <c r="H4" s="95"/>
      <c r="I4" s="591" t="s">
        <v>74</v>
      </c>
      <c r="J4" s="591"/>
      <c r="K4" s="591"/>
      <c r="L4" s="591"/>
      <c r="M4" s="591"/>
      <c r="N4" s="591"/>
      <c r="O4" s="591"/>
      <c r="P4" s="591"/>
      <c r="Q4" s="591"/>
      <c r="R4" s="591"/>
      <c r="S4" s="591"/>
      <c r="T4" s="591"/>
      <c r="U4" s="591"/>
      <c r="X4" s="407"/>
      <c r="Y4" s="407"/>
      <c r="Z4" s="407"/>
    </row>
    <row r="5" spans="3:26" ht="12" customHeight="1" x14ac:dyDescent="0.2">
      <c r="C5" s="695"/>
      <c r="D5" s="695"/>
      <c r="E5" s="695"/>
      <c r="F5" s="695"/>
      <c r="G5" s="95"/>
      <c r="H5" s="95"/>
      <c r="I5" s="591" t="s">
        <v>75</v>
      </c>
      <c r="J5" s="591"/>
      <c r="K5" s="591"/>
      <c r="L5" s="591"/>
      <c r="M5" s="591"/>
      <c r="N5" s="591"/>
      <c r="O5" s="591"/>
      <c r="P5" s="591"/>
      <c r="Q5" s="591"/>
      <c r="R5" s="591"/>
      <c r="S5" s="591"/>
      <c r="T5" s="591"/>
      <c r="U5" s="591"/>
      <c r="X5" s="407"/>
      <c r="Y5" s="407"/>
      <c r="Z5" s="407"/>
    </row>
    <row r="6" spans="3:26" ht="12" customHeight="1" x14ac:dyDescent="0.2">
      <c r="C6" s="695"/>
      <c r="D6" s="695"/>
      <c r="E6" s="695"/>
      <c r="F6" s="695"/>
      <c r="G6" s="95"/>
      <c r="H6" s="95"/>
      <c r="I6" s="591" t="s">
        <v>76</v>
      </c>
      <c r="J6" s="591"/>
      <c r="K6" s="591"/>
      <c r="L6" s="591"/>
      <c r="M6" s="591"/>
      <c r="N6" s="591"/>
      <c r="O6" s="591"/>
      <c r="P6" s="591"/>
      <c r="Q6" s="591"/>
      <c r="R6" s="591"/>
      <c r="S6" s="591"/>
      <c r="T6" s="591"/>
      <c r="U6" s="591"/>
      <c r="X6" s="407"/>
      <c r="Y6" s="407"/>
      <c r="Z6" s="407"/>
    </row>
    <row r="7" spans="3:26" ht="12" customHeight="1" x14ac:dyDescent="0.2">
      <c r="D7" s="94"/>
      <c r="E7" s="95"/>
      <c r="F7" s="95"/>
      <c r="G7" s="95"/>
      <c r="H7" s="95"/>
      <c r="I7" s="206"/>
      <c r="J7" s="206"/>
      <c r="K7" s="206"/>
      <c r="L7" s="206"/>
      <c r="M7" s="206"/>
      <c r="N7" s="206"/>
      <c r="O7" s="206"/>
      <c r="P7" s="206"/>
      <c r="Q7" s="206"/>
      <c r="R7" s="206"/>
      <c r="S7" s="206"/>
      <c r="T7" s="206"/>
      <c r="U7" s="206"/>
    </row>
    <row r="8" spans="3:26" ht="12" customHeight="1" x14ac:dyDescent="0.2">
      <c r="C8" s="592" t="s">
        <v>77</v>
      </c>
      <c r="D8" s="543"/>
      <c r="E8" s="95"/>
      <c r="F8" s="95"/>
      <c r="G8" s="95"/>
      <c r="H8" s="95"/>
      <c r="I8" s="206"/>
      <c r="J8" s="206"/>
      <c r="K8" s="206"/>
      <c r="L8" s="206"/>
      <c r="M8" s="206"/>
      <c r="N8" s="206"/>
      <c r="O8" s="206"/>
      <c r="P8" s="206"/>
      <c r="Q8" s="206"/>
      <c r="R8" s="206"/>
      <c r="S8" s="206"/>
      <c r="T8" s="206"/>
      <c r="U8" s="206"/>
    </row>
    <row r="9" spans="3:26" ht="25.15" customHeight="1" x14ac:dyDescent="0.2">
      <c r="C9" s="593" t="s">
        <v>234</v>
      </c>
      <c r="D9" s="594"/>
      <c r="E9" s="594"/>
      <c r="F9" s="594"/>
      <c r="G9" s="594"/>
      <c r="H9" s="594"/>
      <c r="I9" s="594"/>
      <c r="J9" s="594"/>
      <c r="K9" s="594"/>
      <c r="L9" s="594"/>
      <c r="M9" s="594"/>
      <c r="N9" s="594"/>
      <c r="O9" s="594"/>
      <c r="P9" s="594"/>
      <c r="Q9" s="594"/>
      <c r="R9" s="594"/>
      <c r="S9" s="594"/>
      <c r="T9" s="594"/>
      <c r="U9" s="594"/>
    </row>
    <row r="10" spans="3:26" ht="6" customHeight="1" thickBot="1" x14ac:dyDescent="0.25"/>
    <row r="11" spans="3:26" ht="12" customHeight="1" thickBot="1" x14ac:dyDescent="0.25">
      <c r="C11" s="393" t="s">
        <v>27</v>
      </c>
      <c r="D11" s="558"/>
      <c r="E11" s="558"/>
      <c r="F11" s="558"/>
      <c r="G11" s="558"/>
      <c r="H11" s="558"/>
      <c r="I11" s="558"/>
      <c r="J11" s="558"/>
      <c r="K11" s="558"/>
      <c r="L11" s="558"/>
      <c r="M11" s="558"/>
      <c r="N11" s="558"/>
      <c r="O11" s="558"/>
      <c r="P11" s="558"/>
      <c r="Q11" s="558"/>
      <c r="R11" s="558"/>
      <c r="S11" s="558"/>
      <c r="T11" s="558"/>
      <c r="U11" s="559"/>
    </row>
    <row r="12" spans="3:26" ht="6" customHeight="1" thickBot="1" x14ac:dyDescent="0.25">
      <c r="C12" s="560"/>
      <c r="D12" s="561"/>
      <c r="E12" s="214"/>
      <c r="F12" s="76"/>
      <c r="G12" s="76"/>
      <c r="H12" s="76"/>
      <c r="I12" s="76"/>
      <c r="J12" s="76"/>
      <c r="K12" s="76"/>
      <c r="L12" s="76"/>
      <c r="M12" s="76"/>
      <c r="N12" s="76"/>
      <c r="O12" s="76"/>
      <c r="P12" s="76"/>
      <c r="Q12" s="76"/>
      <c r="R12" s="76"/>
      <c r="S12" s="76"/>
      <c r="T12" s="76"/>
      <c r="U12" s="77"/>
    </row>
    <row r="13" spans="3:26" ht="24.4" customHeight="1" x14ac:dyDescent="0.2">
      <c r="C13" s="676" t="s">
        <v>523</v>
      </c>
      <c r="D13" s="677"/>
      <c r="E13" s="146" t="str">
        <f>IF('Dati '!D21&lt;&gt;"",'Dati '!D21,"")</f>
        <v/>
      </c>
      <c r="F13" s="257" t="str">
        <f>'Dati '!F21</f>
        <v>Nome e cognome</v>
      </c>
      <c r="G13" s="671" t="str">
        <f>IF('Dati '!G21&lt;&gt;"",'Dati '!G21,"")</f>
        <v/>
      </c>
      <c r="H13" s="672"/>
      <c r="I13" s="672"/>
      <c r="J13" s="672"/>
      <c r="K13" s="672"/>
      <c r="L13" s="672"/>
      <c r="M13" s="672"/>
      <c r="N13" s="672"/>
      <c r="O13" s="672"/>
      <c r="P13" s="672"/>
      <c r="Q13" s="672"/>
      <c r="R13" s="672"/>
      <c r="S13" s="672"/>
      <c r="T13" s="672"/>
      <c r="U13" s="673"/>
    </row>
    <row r="14" spans="3:26" ht="10.9" customHeight="1" x14ac:dyDescent="0.2">
      <c r="C14" s="574" t="str">
        <f>IF(F13=Fonti!A11,Fonti!A29,Fonti!A30)</f>
        <v>Indirizzo di residenza</v>
      </c>
      <c r="D14" s="573"/>
      <c r="E14" s="660" t="str">
        <f>IF('Dati '!D22&lt;&gt;"",'Dati '!D22,"")</f>
        <v/>
      </c>
      <c r="F14" s="660"/>
      <c r="G14" s="660"/>
      <c r="H14" s="660"/>
      <c r="I14" s="660"/>
      <c r="J14" s="660"/>
      <c r="K14" s="660"/>
      <c r="L14" s="660"/>
      <c r="M14" s="660"/>
      <c r="N14" s="660"/>
      <c r="O14" s="660"/>
      <c r="P14" s="660"/>
      <c r="Q14" s="660"/>
      <c r="R14" s="660"/>
      <c r="S14" s="211" t="s">
        <v>30</v>
      </c>
      <c r="T14" s="657" t="str">
        <f>IF('Dati '!R22&lt;&gt;"",'Dati '!R22,"")</f>
        <v/>
      </c>
      <c r="U14" s="661"/>
    </row>
    <row r="15" spans="3:26" ht="10.9" customHeight="1" x14ac:dyDescent="0.2">
      <c r="C15" s="574" t="s">
        <v>38</v>
      </c>
      <c r="D15" s="573"/>
      <c r="E15" s="680" t="str">
        <f>IF('Dati '!D23&lt;&gt;"",'Dati '!D23,"")</f>
        <v/>
      </c>
      <c r="F15" s="681"/>
      <c r="G15" s="681"/>
      <c r="H15" s="682"/>
      <c r="I15" s="211" t="s">
        <v>39</v>
      </c>
      <c r="J15" s="605" t="str">
        <f>IF('Dati '!G23&lt;&gt;"",'Dati '!G23,"")</f>
        <v/>
      </c>
      <c r="K15" s="605"/>
      <c r="L15" s="605"/>
      <c r="M15" s="605"/>
      <c r="N15" s="605"/>
      <c r="O15" s="606" t="s">
        <v>40</v>
      </c>
      <c r="P15" s="606"/>
      <c r="Q15" s="225" t="str">
        <f>IF('Dati '!O23&lt;&gt;"",'Dati '!O23,"")</f>
        <v/>
      </c>
      <c r="R15" s="73"/>
      <c r="S15" s="211" t="s">
        <v>41</v>
      </c>
      <c r="T15" s="607" t="str">
        <f>IF('Dati '!R23&lt;&gt;"",'Dati '!R23,"")</f>
        <v/>
      </c>
      <c r="U15" s="608"/>
    </row>
    <row r="16" spans="3:26" ht="10.9" customHeight="1" x14ac:dyDescent="0.2">
      <c r="C16" s="574" t="s">
        <v>522</v>
      </c>
      <c r="D16" s="573"/>
      <c r="E16" s="224" t="str">
        <f>IF('Dati '!D24&lt;&gt;"",'Dati '!D24,"")</f>
        <v/>
      </c>
      <c r="F16" s="74" t="s">
        <v>28</v>
      </c>
      <c r="G16" s="674" t="str">
        <f>IF('Dati '!F24&lt;&gt;"",'Dati '!F24,"")</f>
        <v/>
      </c>
      <c r="H16" s="611"/>
      <c r="I16" s="611"/>
      <c r="J16" s="611"/>
      <c r="K16" s="675"/>
      <c r="L16" s="609" t="s">
        <v>29</v>
      </c>
      <c r="M16" s="572"/>
      <c r="N16" s="573"/>
      <c r="O16" s="610" t="str">
        <f>IF('Dati '!M24&lt;&gt;"",'Dati '!M24,"")</f>
        <v/>
      </c>
      <c r="P16" s="611"/>
      <c r="Q16" s="611"/>
      <c r="R16" s="611"/>
      <c r="S16" s="611"/>
      <c r="T16" s="611"/>
      <c r="U16" s="612"/>
    </row>
    <row r="17" spans="3:24" ht="10.9" customHeight="1" x14ac:dyDescent="0.2">
      <c r="C17" s="678" t="s">
        <v>43</v>
      </c>
      <c r="D17" s="679"/>
      <c r="E17" s="683" t="str">
        <f>IF('Dati '!D25&lt;&gt;"",'Dati '!D25,"")</f>
        <v/>
      </c>
      <c r="F17" s="684"/>
      <c r="G17" s="606" t="s">
        <v>42</v>
      </c>
      <c r="H17" s="606"/>
      <c r="I17" s="606"/>
      <c r="J17" s="657" t="str">
        <f>IF('Dati '!I25&lt;&gt;"",'Dati '!I25,"")</f>
        <v/>
      </c>
      <c r="K17" s="658"/>
      <c r="L17" s="658"/>
      <c r="M17" s="658"/>
      <c r="N17" s="606" t="s">
        <v>375</v>
      </c>
      <c r="O17" s="606"/>
      <c r="P17" s="606"/>
      <c r="Q17" s="606"/>
      <c r="R17" s="657" t="str">
        <f>IF('Dati '!P25&lt;&gt;"",'Dati '!P25,"")</f>
        <v/>
      </c>
      <c r="S17" s="658"/>
      <c r="T17" s="658"/>
      <c r="U17" s="659"/>
    </row>
    <row r="18" spans="3:24" s="186" customFormat="1" ht="10.9" customHeight="1" x14ac:dyDescent="0.2">
      <c r="C18" s="348" t="s">
        <v>44</v>
      </c>
      <c r="D18" s="347"/>
      <c r="E18" s="537" t="str">
        <f>IF('Dati '!E26&lt;&gt;"",'Dati '!E26,"")</f>
        <v/>
      </c>
      <c r="F18" s="441"/>
      <c r="G18" s="441"/>
      <c r="H18" s="441"/>
      <c r="I18" s="441"/>
      <c r="J18" s="441"/>
      <c r="K18" s="441"/>
      <c r="L18" s="441"/>
      <c r="M18" s="441"/>
      <c r="N18" s="441"/>
      <c r="O18" s="441"/>
      <c r="P18" s="441"/>
      <c r="Q18" s="441"/>
      <c r="R18" s="441"/>
      <c r="S18" s="441"/>
      <c r="T18" s="441"/>
      <c r="U18" s="538"/>
    </row>
    <row r="19" spans="3:24" s="186" customFormat="1" ht="10.9" customHeight="1" x14ac:dyDescent="0.2">
      <c r="C19" s="528" t="s">
        <v>45</v>
      </c>
      <c r="D19" s="579"/>
      <c r="E19" s="597" t="str">
        <f>IF('Dati '!D27&lt;&gt;"",'Dati '!D27,"")</f>
        <v/>
      </c>
      <c r="F19" s="598"/>
      <c r="G19" s="598"/>
      <c r="H19" s="598"/>
      <c r="I19" s="598"/>
      <c r="J19" s="598"/>
      <c r="K19" s="598"/>
      <c r="L19" s="598"/>
      <c r="M19" s="598"/>
      <c r="N19" s="598"/>
      <c r="O19" s="598"/>
      <c r="P19" s="598"/>
      <c r="Q19" s="598"/>
      <c r="R19" s="599"/>
      <c r="S19" s="188" t="s">
        <v>30</v>
      </c>
      <c r="T19" s="446" t="str">
        <f>IF('Dati '!R27&lt;&gt;"",'Dati '!R27,"")</f>
        <v/>
      </c>
      <c r="U19" s="600"/>
    </row>
    <row r="20" spans="3:24" s="186" customFormat="1" ht="10.9" customHeight="1" thickBot="1" x14ac:dyDescent="0.25">
      <c r="C20" s="614" t="s">
        <v>38</v>
      </c>
      <c r="D20" s="615"/>
      <c r="E20" s="639" t="str">
        <f>IF('Dati '!D28&lt;&gt;"",'Dati '!D28,"")</f>
        <v/>
      </c>
      <c r="F20" s="640"/>
      <c r="G20" s="640"/>
      <c r="H20" s="641"/>
      <c r="I20" s="192" t="s">
        <v>39</v>
      </c>
      <c r="J20" s="601" t="str">
        <f>IF('Dati '!G28&lt;&gt;"",'Dati '!G28,"")</f>
        <v/>
      </c>
      <c r="K20" s="601"/>
      <c r="L20" s="601"/>
      <c r="M20" s="601"/>
      <c r="N20" s="601"/>
      <c r="O20" s="602" t="s">
        <v>40</v>
      </c>
      <c r="P20" s="602"/>
      <c r="Q20" s="226" t="str">
        <f>IF('Dati '!O28&lt;&gt;"",'Dati '!O28,"")</f>
        <v/>
      </c>
      <c r="R20" s="197"/>
      <c r="S20" s="192" t="s">
        <v>41</v>
      </c>
      <c r="T20" s="603" t="str">
        <f>IF('Dati '!R28&lt;&gt;"",'Dati '!R28,"")</f>
        <v/>
      </c>
      <c r="U20" s="604"/>
    </row>
    <row r="21" spans="3:24" s="186" customFormat="1" ht="10.9" customHeight="1" x14ac:dyDescent="0.2">
      <c r="C21" s="623" t="s">
        <v>496</v>
      </c>
      <c r="D21" s="624"/>
      <c r="E21" s="624"/>
      <c r="F21" s="624"/>
      <c r="G21" s="624"/>
      <c r="H21" s="624"/>
      <c r="I21" s="624"/>
      <c r="J21" s="624"/>
      <c r="K21" s="624"/>
      <c r="L21" s="624"/>
      <c r="M21" s="624"/>
      <c r="N21" s="624"/>
      <c r="O21" s="624"/>
      <c r="P21" s="624"/>
      <c r="Q21" s="624"/>
      <c r="R21" s="624"/>
      <c r="S21" s="624"/>
      <c r="T21" s="624"/>
      <c r="U21" s="624"/>
    </row>
    <row r="22" spans="3:24" s="186" customFormat="1" x14ac:dyDescent="0.2">
      <c r="D22" s="195"/>
      <c r="E22" s="195"/>
      <c r="F22" s="152"/>
      <c r="G22" s="152"/>
      <c r="H22" s="152"/>
      <c r="I22" s="152"/>
      <c r="J22" s="152"/>
      <c r="K22" s="152"/>
      <c r="L22" s="152"/>
      <c r="M22" s="152"/>
      <c r="N22" s="152"/>
      <c r="O22" s="152"/>
      <c r="P22" s="152"/>
      <c r="Q22" s="152"/>
      <c r="R22" s="195"/>
      <c r="S22" s="152"/>
      <c r="T22" s="152"/>
      <c r="U22" s="152"/>
    </row>
    <row r="23" spans="3:24" ht="13.15" customHeight="1" x14ac:dyDescent="0.2">
      <c r="C23" s="625" t="s">
        <v>78</v>
      </c>
      <c r="D23" s="555"/>
      <c r="E23" s="555"/>
      <c r="F23" s="555"/>
      <c r="G23" s="555"/>
      <c r="H23" s="555"/>
      <c r="I23" s="555"/>
      <c r="J23" s="555"/>
      <c r="K23" s="555"/>
      <c r="L23" s="555"/>
      <c r="M23" s="555"/>
      <c r="N23" s="555"/>
      <c r="O23" s="555"/>
      <c r="P23" s="555"/>
      <c r="Q23" s="555"/>
      <c r="R23" s="555"/>
      <c r="S23" s="555"/>
      <c r="T23" s="555"/>
      <c r="U23" s="555"/>
    </row>
    <row r="24" spans="3:24" ht="6" customHeight="1" thickBot="1" x14ac:dyDescent="0.25">
      <c r="C24" s="563"/>
      <c r="D24" s="563"/>
      <c r="E24" s="98"/>
      <c r="F24" s="99"/>
      <c r="G24" s="99"/>
      <c r="H24" s="99"/>
      <c r="I24" s="99"/>
      <c r="J24" s="99"/>
      <c r="K24" s="99"/>
      <c r="L24" s="99"/>
      <c r="M24" s="99"/>
      <c r="N24" s="99"/>
      <c r="O24" s="99"/>
      <c r="P24" s="99"/>
      <c r="Q24" s="99"/>
      <c r="R24" s="99"/>
      <c r="S24" s="99"/>
      <c r="T24" s="99"/>
      <c r="U24" s="99"/>
    </row>
    <row r="25" spans="3:24" s="186" customFormat="1" ht="15" customHeight="1" x14ac:dyDescent="0.2">
      <c r="C25" s="626" t="s">
        <v>79</v>
      </c>
      <c r="D25" s="627"/>
      <c r="E25" s="628"/>
      <c r="F25" s="616" t="s">
        <v>235</v>
      </c>
      <c r="G25" s="617"/>
      <c r="H25" s="617"/>
      <c r="I25" s="618"/>
      <c r="J25" s="618"/>
      <c r="K25" s="618"/>
      <c r="L25" s="618"/>
      <c r="M25" s="618"/>
      <c r="N25" s="618"/>
      <c r="O25" s="618"/>
      <c r="P25" s="618"/>
      <c r="Q25" s="618"/>
      <c r="R25" s="618"/>
      <c r="S25" s="618"/>
      <c r="T25" s="618"/>
      <c r="U25" s="619"/>
    </row>
    <row r="26" spans="3:24" s="186" customFormat="1" ht="15" customHeight="1" x14ac:dyDescent="0.2">
      <c r="C26" s="571" t="s">
        <v>80</v>
      </c>
      <c r="D26" s="491"/>
      <c r="E26" s="579"/>
      <c r="F26" s="580" t="str">
        <f>CONCATENATE('Dati '!D39," ",'Dati '!E39)</f>
        <v xml:space="preserve"> mesi, incluso il periodo di preammortamento di 24 mesi</v>
      </c>
      <c r="G26" s="582"/>
      <c r="H26" s="582"/>
      <c r="I26" s="582"/>
      <c r="J26" s="582"/>
      <c r="K26" s="582"/>
      <c r="L26" s="582"/>
      <c r="M26" s="582"/>
      <c r="N26" s="582"/>
      <c r="O26" s="582"/>
      <c r="P26" s="582"/>
      <c r="Q26" s="582"/>
      <c r="R26" s="582"/>
      <c r="S26" s="582"/>
      <c r="T26" s="582"/>
      <c r="U26" s="583"/>
    </row>
    <row r="27" spans="3:24" s="186" customFormat="1" ht="15" customHeight="1" x14ac:dyDescent="0.2">
      <c r="C27" s="571" t="s">
        <v>81</v>
      </c>
      <c r="D27" s="491"/>
      <c r="E27" s="579"/>
      <c r="F27" s="620">
        <f>'Dati '!D36</f>
        <v>0</v>
      </c>
      <c r="G27" s="621"/>
      <c r="H27" s="621"/>
      <c r="I27" s="621"/>
      <c r="J27" s="621"/>
      <c r="K27" s="621"/>
      <c r="L27" s="621"/>
      <c r="M27" s="621"/>
      <c r="N27" s="621"/>
      <c r="O27" s="621"/>
      <c r="P27" s="621"/>
      <c r="Q27" s="621"/>
      <c r="R27" s="621"/>
      <c r="S27" s="621"/>
      <c r="T27" s="621"/>
      <c r="U27" s="622"/>
    </row>
    <row r="28" spans="3:24" s="186" customFormat="1" ht="15" customHeight="1" x14ac:dyDescent="0.2">
      <c r="C28" s="571" t="s">
        <v>380</v>
      </c>
      <c r="D28" s="491"/>
      <c r="E28" s="579"/>
      <c r="F28" s="620" t="s">
        <v>236</v>
      </c>
      <c r="G28" s="582"/>
      <c r="H28" s="582"/>
      <c r="I28" s="582"/>
      <c r="J28" s="582"/>
      <c r="K28" s="582"/>
      <c r="L28" s="582"/>
      <c r="M28" s="582"/>
      <c r="N28" s="582"/>
      <c r="O28" s="582"/>
      <c r="P28" s="582"/>
      <c r="Q28" s="582"/>
      <c r="R28" s="582"/>
      <c r="S28" s="582"/>
      <c r="T28" s="582"/>
      <c r="U28" s="583"/>
    </row>
    <row r="29" spans="3:24" s="186" customFormat="1" ht="15" customHeight="1" x14ac:dyDescent="0.2">
      <c r="C29" s="571" t="s">
        <v>82</v>
      </c>
      <c r="D29" s="491"/>
      <c r="E29" s="579"/>
      <c r="F29" s="580" t="s">
        <v>482</v>
      </c>
      <c r="G29" s="581"/>
      <c r="H29" s="581"/>
      <c r="I29" s="582"/>
      <c r="J29" s="582"/>
      <c r="K29" s="582"/>
      <c r="L29" s="582"/>
      <c r="M29" s="582"/>
      <c r="N29" s="582"/>
      <c r="O29" s="582"/>
      <c r="P29" s="582"/>
      <c r="Q29" s="582"/>
      <c r="R29" s="582"/>
      <c r="S29" s="582"/>
      <c r="T29" s="582"/>
      <c r="U29" s="583"/>
    </row>
    <row r="30" spans="3:24" ht="10.9" customHeight="1" x14ac:dyDescent="0.2">
      <c r="C30" s="629" t="s">
        <v>83</v>
      </c>
      <c r="D30" s="630"/>
      <c r="E30" s="631"/>
      <c r="F30" s="100" t="s">
        <v>483</v>
      </c>
      <c r="G30" s="105">
        <f>('Dati '!D39)</f>
        <v>0</v>
      </c>
      <c r="H30" s="613" t="s">
        <v>383</v>
      </c>
      <c r="I30" s="565"/>
      <c r="J30" s="565"/>
      <c r="K30" s="565"/>
      <c r="L30" s="565"/>
      <c r="M30" s="565"/>
      <c r="N30" s="565"/>
      <c r="O30" s="565"/>
      <c r="P30" s="565"/>
      <c r="Q30" s="565"/>
      <c r="R30" s="565"/>
      <c r="S30" s="565"/>
      <c r="T30" s="565"/>
      <c r="U30" s="566"/>
      <c r="X30" s="186"/>
    </row>
    <row r="31" spans="3:24" ht="10.9" customHeight="1" x14ac:dyDescent="0.2">
      <c r="C31" s="632"/>
      <c r="D31" s="555"/>
      <c r="E31" s="633"/>
      <c r="F31" s="637" t="s">
        <v>431</v>
      </c>
      <c r="G31" s="546"/>
      <c r="H31" s="546"/>
      <c r="I31" s="546"/>
      <c r="J31" s="546"/>
      <c r="K31" s="546"/>
      <c r="L31" s="546"/>
      <c r="M31" s="546"/>
      <c r="N31" s="546"/>
      <c r="O31" s="546"/>
      <c r="P31" s="546"/>
      <c r="Q31" s="546"/>
      <c r="R31" s="546"/>
      <c r="S31" s="546"/>
      <c r="T31" s="546"/>
      <c r="U31" s="552"/>
      <c r="X31" s="108"/>
    </row>
    <row r="32" spans="3:24" ht="10.9" customHeight="1" x14ac:dyDescent="0.2">
      <c r="C32" s="632"/>
      <c r="D32" s="555"/>
      <c r="E32" s="633"/>
      <c r="F32" s="204" t="s">
        <v>432</v>
      </c>
      <c r="G32" s="685">
        <f>'Dati '!P43</f>
        <v>0</v>
      </c>
      <c r="H32" s="686"/>
      <c r="I32" s="546" t="s">
        <v>433</v>
      </c>
      <c r="J32" s="546"/>
      <c r="K32" s="200"/>
      <c r="L32" s="200"/>
      <c r="M32" s="200"/>
      <c r="N32" s="200"/>
      <c r="O32" s="200"/>
      <c r="P32" s="200"/>
      <c r="Q32" s="200"/>
      <c r="R32" s="200"/>
      <c r="S32" s="200"/>
      <c r="T32" s="200"/>
      <c r="U32" s="201"/>
      <c r="X32" s="108"/>
    </row>
    <row r="33" spans="3:24" ht="10.9" customHeight="1" x14ac:dyDescent="0.2">
      <c r="C33" s="632"/>
      <c r="D33" s="555"/>
      <c r="E33" s="633"/>
      <c r="F33" s="213" t="s">
        <v>384</v>
      </c>
      <c r="G33" s="106" t="str">
        <f>IF('Dati '!G44&gt;0,'Dati '!G44,"")</f>
        <v/>
      </c>
      <c r="H33" s="550" t="s">
        <v>434</v>
      </c>
      <c r="I33" s="551"/>
      <c r="J33" s="551"/>
      <c r="K33" s="551"/>
      <c r="L33" s="551"/>
      <c r="M33" s="551"/>
      <c r="N33" s="551"/>
      <c r="O33" s="551"/>
      <c r="P33" s="551"/>
      <c r="Q33" s="551"/>
      <c r="R33" s="551"/>
      <c r="S33" s="551"/>
      <c r="T33" s="551"/>
      <c r="U33" s="552"/>
    </row>
    <row r="34" spans="3:24" ht="10.9" customHeight="1" x14ac:dyDescent="0.2">
      <c r="C34" s="632"/>
      <c r="D34" s="555"/>
      <c r="E34" s="633"/>
      <c r="F34" s="199" t="s">
        <v>435</v>
      </c>
      <c r="G34" s="685" t="str">
        <f>'Dati '!P44</f>
        <v/>
      </c>
      <c r="H34" s="686"/>
      <c r="I34" s="200"/>
      <c r="J34" s="200"/>
      <c r="K34" s="200"/>
      <c r="L34" s="200"/>
      <c r="M34" s="200"/>
      <c r="N34" s="200"/>
      <c r="O34" s="200"/>
      <c r="P34" s="200"/>
      <c r="Q34" s="200"/>
      <c r="R34" s="200"/>
      <c r="S34" s="200"/>
      <c r="T34" s="200"/>
      <c r="U34" s="201"/>
      <c r="X34" s="186"/>
    </row>
    <row r="35" spans="3:24" ht="6" customHeight="1" x14ac:dyDescent="0.2">
      <c r="C35" s="632"/>
      <c r="D35" s="555"/>
      <c r="E35" s="633"/>
      <c r="F35" s="199"/>
      <c r="G35" s="219"/>
      <c r="H35" s="94"/>
      <c r="I35" s="200"/>
      <c r="J35" s="200"/>
      <c r="K35" s="200"/>
      <c r="L35" s="200"/>
      <c r="M35" s="200"/>
      <c r="N35" s="200"/>
      <c r="O35" s="200"/>
      <c r="P35" s="200"/>
      <c r="Q35" s="200"/>
      <c r="R35" s="200"/>
      <c r="S35" s="200"/>
      <c r="T35" s="200"/>
      <c r="U35" s="201"/>
      <c r="X35" s="186"/>
    </row>
    <row r="36" spans="3:24" ht="10.9" customHeight="1" x14ac:dyDescent="0.2">
      <c r="C36" s="632"/>
      <c r="D36" s="555"/>
      <c r="E36" s="633"/>
      <c r="F36" s="549" t="s">
        <v>548</v>
      </c>
      <c r="G36" s="551"/>
      <c r="H36" s="551"/>
      <c r="I36" s="551"/>
      <c r="J36" s="551"/>
      <c r="K36" s="551"/>
      <c r="L36" s="551"/>
      <c r="M36" s="551"/>
      <c r="N36" s="551"/>
      <c r="O36" s="551"/>
      <c r="P36" s="551"/>
      <c r="Q36" s="551"/>
      <c r="R36" s="551"/>
      <c r="S36" s="551"/>
      <c r="T36" s="551"/>
      <c r="U36" s="552"/>
      <c r="X36" s="186"/>
    </row>
    <row r="37" spans="3:24" ht="10.9" customHeight="1" x14ac:dyDescent="0.2">
      <c r="C37" s="632"/>
      <c r="D37" s="555"/>
      <c r="E37" s="633"/>
      <c r="F37" s="549"/>
      <c r="G37" s="551"/>
      <c r="H37" s="551"/>
      <c r="I37" s="551"/>
      <c r="J37" s="551"/>
      <c r="K37" s="551"/>
      <c r="L37" s="551"/>
      <c r="M37" s="551"/>
      <c r="N37" s="551"/>
      <c r="O37" s="551"/>
      <c r="P37" s="551"/>
      <c r="Q37" s="551"/>
      <c r="R37" s="551"/>
      <c r="S37" s="551"/>
      <c r="T37" s="551"/>
      <c r="U37" s="552"/>
      <c r="X37" s="186"/>
    </row>
    <row r="38" spans="3:24" ht="14.65" customHeight="1" x14ac:dyDescent="0.2">
      <c r="C38" s="634"/>
      <c r="D38" s="635"/>
      <c r="E38" s="636"/>
      <c r="F38" s="638"/>
      <c r="G38" s="569"/>
      <c r="H38" s="569"/>
      <c r="I38" s="569"/>
      <c r="J38" s="569"/>
      <c r="K38" s="569"/>
      <c r="L38" s="569"/>
      <c r="M38" s="569"/>
      <c r="N38" s="569"/>
      <c r="O38" s="569"/>
      <c r="P38" s="569"/>
      <c r="Q38" s="569"/>
      <c r="R38" s="569"/>
      <c r="S38" s="569"/>
      <c r="T38" s="569"/>
      <c r="U38" s="596"/>
      <c r="X38" s="186"/>
    </row>
    <row r="39" spans="3:24" s="186" customFormat="1" ht="15" customHeight="1" x14ac:dyDescent="0.2">
      <c r="C39" s="571" t="s">
        <v>304</v>
      </c>
      <c r="D39" s="491"/>
      <c r="E39" s="579"/>
      <c r="F39" s="580" t="s">
        <v>237</v>
      </c>
      <c r="G39" s="581"/>
      <c r="H39" s="581"/>
      <c r="I39" s="582"/>
      <c r="J39" s="582"/>
      <c r="K39" s="582"/>
      <c r="L39" s="582"/>
      <c r="M39" s="582"/>
      <c r="N39" s="582"/>
      <c r="O39" s="582"/>
      <c r="P39" s="582"/>
      <c r="Q39" s="582"/>
      <c r="R39" s="582"/>
      <c r="S39" s="582"/>
      <c r="T39" s="582"/>
      <c r="U39" s="583"/>
    </row>
    <row r="40" spans="3:24" s="186" customFormat="1" ht="15" customHeight="1" x14ac:dyDescent="0.2">
      <c r="C40" s="571" t="s">
        <v>238</v>
      </c>
      <c r="D40" s="491"/>
      <c r="E40" s="579"/>
      <c r="F40" s="580" t="s">
        <v>242</v>
      </c>
      <c r="G40" s="581"/>
      <c r="H40" s="581"/>
      <c r="I40" s="582"/>
      <c r="J40" s="582"/>
      <c r="K40" s="582"/>
      <c r="L40" s="582"/>
      <c r="M40" s="582"/>
      <c r="N40" s="582"/>
      <c r="O40" s="582"/>
      <c r="P40" s="582"/>
      <c r="Q40" s="582"/>
      <c r="R40" s="582"/>
      <c r="S40" s="582"/>
      <c r="T40" s="582"/>
      <c r="U40" s="583"/>
      <c r="W40" s="186" t="str">
        <f>IF(E9&lt;&gt;"",VLOOKUP(E9,Fonti!$A$1:$C$7,3,FALSE),"")</f>
        <v/>
      </c>
    </row>
    <row r="41" spans="3:24" s="186" customFormat="1" ht="15" customHeight="1" x14ac:dyDescent="0.2">
      <c r="C41" s="571" t="s">
        <v>15</v>
      </c>
      <c r="D41" s="491"/>
      <c r="E41" s="579"/>
      <c r="F41" s="580" t="s">
        <v>385</v>
      </c>
      <c r="G41" s="581"/>
      <c r="H41" s="581"/>
      <c r="I41" s="582"/>
      <c r="J41" s="582"/>
      <c r="K41" s="582"/>
      <c r="L41" s="582"/>
      <c r="M41" s="582"/>
      <c r="N41" s="582"/>
      <c r="O41" s="582"/>
      <c r="P41" s="582"/>
      <c r="Q41" s="582"/>
      <c r="R41" s="582"/>
      <c r="S41" s="582"/>
      <c r="T41" s="582"/>
      <c r="U41" s="583"/>
    </row>
    <row r="42" spans="3:24" ht="10.9" customHeight="1" x14ac:dyDescent="0.2">
      <c r="C42" s="571" t="s">
        <v>239</v>
      </c>
      <c r="D42" s="572"/>
      <c r="E42" s="573"/>
      <c r="F42" s="100" t="s">
        <v>240</v>
      </c>
      <c r="G42" s="564">
        <f>'Dati '!D40</f>
        <v>0</v>
      </c>
      <c r="H42" s="564"/>
      <c r="I42" s="203"/>
      <c r="J42" s="203"/>
      <c r="K42" s="203"/>
      <c r="L42" s="203"/>
      <c r="M42" s="92"/>
      <c r="N42" s="92"/>
      <c r="O42" s="565"/>
      <c r="P42" s="565"/>
      <c r="Q42" s="565"/>
      <c r="R42" s="565"/>
      <c r="S42" s="565"/>
      <c r="T42" s="565"/>
      <c r="U42" s="566"/>
    </row>
    <row r="43" spans="3:24" ht="6" customHeight="1" x14ac:dyDescent="0.2">
      <c r="C43" s="571"/>
      <c r="D43" s="572"/>
      <c r="E43" s="573"/>
      <c r="F43" s="199"/>
      <c r="G43" s="101"/>
      <c r="H43" s="101"/>
      <c r="I43" s="200"/>
      <c r="J43" s="200"/>
      <c r="K43" s="200"/>
      <c r="L43" s="200"/>
      <c r="M43" s="79"/>
      <c r="N43" s="79"/>
      <c r="O43" s="200"/>
      <c r="P43" s="200"/>
      <c r="Q43" s="200"/>
      <c r="R43" s="200"/>
      <c r="S43" s="200"/>
      <c r="T43" s="200"/>
      <c r="U43" s="201"/>
    </row>
    <row r="44" spans="3:24" ht="10.9" customHeight="1" x14ac:dyDescent="0.2">
      <c r="C44" s="574"/>
      <c r="D44" s="572"/>
      <c r="E44" s="573"/>
      <c r="F44" s="568" t="s">
        <v>84</v>
      </c>
      <c r="G44" s="595"/>
      <c r="H44" s="595"/>
      <c r="I44" s="569"/>
      <c r="J44" s="569"/>
      <c r="K44" s="569"/>
      <c r="L44" s="569"/>
      <c r="M44" s="569"/>
      <c r="N44" s="569"/>
      <c r="O44" s="569"/>
      <c r="P44" s="569"/>
      <c r="Q44" s="569"/>
      <c r="R44" s="569"/>
      <c r="S44" s="569"/>
      <c r="T44" s="569"/>
      <c r="U44" s="596"/>
      <c r="W44" s="75">
        <f>E45/4</f>
        <v>0</v>
      </c>
    </row>
    <row r="45" spans="3:24" s="186" customFormat="1" ht="15" customHeight="1" x14ac:dyDescent="0.2">
      <c r="C45" s="571" t="s">
        <v>85</v>
      </c>
      <c r="D45" s="491"/>
      <c r="E45" s="579"/>
      <c r="F45" s="580" t="s">
        <v>242</v>
      </c>
      <c r="G45" s="581"/>
      <c r="H45" s="581"/>
      <c r="I45" s="582"/>
      <c r="J45" s="582"/>
      <c r="K45" s="582"/>
      <c r="L45" s="582"/>
      <c r="M45" s="582"/>
      <c r="N45" s="582"/>
      <c r="O45" s="582"/>
      <c r="P45" s="582"/>
      <c r="Q45" s="582"/>
      <c r="R45" s="582"/>
      <c r="S45" s="582"/>
      <c r="T45" s="582"/>
      <c r="U45" s="583"/>
      <c r="W45" s="186" t="str">
        <f>IF(E13&lt;&gt;"",VLOOKUP(E13,Fonti!$A$1:$C$7,3,FALSE),"")</f>
        <v/>
      </c>
    </row>
    <row r="46" spans="3:24" ht="10.9" customHeight="1" x14ac:dyDescent="0.2">
      <c r="C46" s="571" t="s">
        <v>303</v>
      </c>
      <c r="D46" s="572"/>
      <c r="E46" s="573"/>
      <c r="F46" s="644" t="str">
        <f>'Dati '!D45</f>
        <v/>
      </c>
      <c r="G46" s="564"/>
      <c r="H46" s="564"/>
      <c r="I46" s="565"/>
      <c r="J46" s="565"/>
      <c r="K46" s="565"/>
      <c r="L46" s="565"/>
      <c r="M46" s="565"/>
      <c r="N46" s="565"/>
      <c r="O46" s="565"/>
      <c r="P46" s="565"/>
      <c r="Q46" s="565"/>
      <c r="R46" s="565"/>
      <c r="S46" s="565"/>
      <c r="T46" s="565"/>
      <c r="U46" s="566"/>
    </row>
    <row r="47" spans="3:24" ht="5.65" customHeight="1" x14ac:dyDescent="0.2">
      <c r="C47" s="574"/>
      <c r="D47" s="572"/>
      <c r="E47" s="573"/>
      <c r="F47" s="549"/>
      <c r="G47" s="550"/>
      <c r="H47" s="550"/>
      <c r="I47" s="551"/>
      <c r="J47" s="551"/>
      <c r="K47" s="551"/>
      <c r="L47" s="551"/>
      <c r="M47" s="551"/>
      <c r="N47" s="551"/>
      <c r="O47" s="551"/>
      <c r="P47" s="551"/>
      <c r="Q47" s="551"/>
      <c r="R47" s="551"/>
      <c r="S47" s="551"/>
      <c r="T47" s="551"/>
      <c r="U47" s="552"/>
    </row>
    <row r="48" spans="3:24" ht="10.9" customHeight="1" x14ac:dyDescent="0.2">
      <c r="C48" s="574"/>
      <c r="D48" s="572"/>
      <c r="E48" s="573"/>
      <c r="F48" s="549" t="s">
        <v>86</v>
      </c>
      <c r="G48" s="550"/>
      <c r="H48" s="550"/>
      <c r="I48" s="551"/>
      <c r="J48" s="551"/>
      <c r="K48" s="551"/>
      <c r="L48" s="551"/>
      <c r="M48" s="551"/>
      <c r="N48" s="551"/>
      <c r="O48" s="551"/>
      <c r="P48" s="551"/>
      <c r="Q48" s="551"/>
      <c r="R48" s="551"/>
      <c r="S48" s="551"/>
      <c r="T48" s="551"/>
      <c r="U48" s="552"/>
    </row>
    <row r="49" spans="3:21" ht="10.9" customHeight="1" x14ac:dyDescent="0.2">
      <c r="C49" s="574"/>
      <c r="D49" s="572"/>
      <c r="E49" s="573"/>
      <c r="F49" s="567"/>
      <c r="G49" s="551"/>
      <c r="H49" s="551"/>
      <c r="I49" s="551"/>
      <c r="J49" s="551"/>
      <c r="K49" s="551"/>
      <c r="L49" s="551"/>
      <c r="M49" s="551"/>
      <c r="N49" s="551"/>
      <c r="O49" s="551"/>
      <c r="P49" s="551"/>
      <c r="Q49" s="551"/>
      <c r="R49" s="551"/>
      <c r="S49" s="551"/>
      <c r="T49" s="551"/>
      <c r="U49" s="552"/>
    </row>
    <row r="50" spans="3:21" ht="10.9" customHeight="1" x14ac:dyDescent="0.2">
      <c r="C50" s="574"/>
      <c r="D50" s="572"/>
      <c r="E50" s="573"/>
      <c r="F50" s="549" t="s">
        <v>87</v>
      </c>
      <c r="G50" s="551"/>
      <c r="H50" s="551"/>
      <c r="I50" s="101">
        <f>'Dati '!D40</f>
        <v>0</v>
      </c>
      <c r="J50" s="200"/>
      <c r="K50" s="200"/>
      <c r="L50" s="200"/>
      <c r="M50" s="200"/>
      <c r="N50" s="200"/>
      <c r="O50" s="200"/>
      <c r="P50" s="200"/>
      <c r="Q50" s="200"/>
      <c r="R50" s="200"/>
      <c r="S50" s="200"/>
      <c r="T50" s="200"/>
      <c r="U50" s="201"/>
    </row>
    <row r="51" spans="3:21" ht="10.9" customHeight="1" x14ac:dyDescent="0.2">
      <c r="C51" s="574"/>
      <c r="D51" s="572"/>
      <c r="E51" s="573"/>
      <c r="F51" s="549" t="s">
        <v>88</v>
      </c>
      <c r="G51" s="550"/>
      <c r="H51" s="550"/>
      <c r="I51" s="551"/>
      <c r="J51" s="551"/>
      <c r="K51" s="551"/>
      <c r="L51" s="551"/>
      <c r="M51" s="551"/>
      <c r="N51" s="551"/>
      <c r="O51" s="551"/>
      <c r="P51" s="551"/>
      <c r="Q51" s="551"/>
      <c r="R51" s="551"/>
      <c r="S51" s="551"/>
      <c r="T51" s="551"/>
      <c r="U51" s="552"/>
    </row>
    <row r="52" spans="3:21" ht="10.9" customHeight="1" x14ac:dyDescent="0.2">
      <c r="C52" s="574"/>
      <c r="D52" s="572"/>
      <c r="E52" s="573"/>
      <c r="F52" s="199" t="s">
        <v>89</v>
      </c>
      <c r="G52" s="548">
        <f>F27</f>
        <v>0</v>
      </c>
      <c r="H52" s="548"/>
      <c r="I52" s="546"/>
      <c r="J52" s="200"/>
      <c r="K52" s="200"/>
      <c r="L52" s="200"/>
      <c r="M52" s="200"/>
      <c r="N52" s="200"/>
      <c r="O52" s="200"/>
      <c r="P52" s="200"/>
      <c r="Q52" s="200"/>
      <c r="R52" s="200"/>
      <c r="S52" s="200"/>
      <c r="T52" s="200"/>
      <c r="U52" s="201"/>
    </row>
    <row r="53" spans="3:21" ht="10.9" customHeight="1" x14ac:dyDescent="0.2">
      <c r="C53" s="574"/>
      <c r="D53" s="572"/>
      <c r="E53" s="573"/>
      <c r="F53" s="549" t="s">
        <v>90</v>
      </c>
      <c r="G53" s="550"/>
      <c r="H53" s="550"/>
      <c r="I53" s="551"/>
      <c r="J53" s="551"/>
      <c r="K53" s="551"/>
      <c r="L53" s="551"/>
      <c r="M53" s="551"/>
      <c r="N53" s="551"/>
      <c r="O53" s="551"/>
      <c r="P53" s="551"/>
      <c r="Q53" s="551"/>
      <c r="R53" s="551"/>
      <c r="S53" s="551"/>
      <c r="T53" s="551"/>
      <c r="U53" s="552"/>
    </row>
    <row r="54" spans="3:21" ht="10.9" customHeight="1" x14ac:dyDescent="0.2">
      <c r="C54" s="574"/>
      <c r="D54" s="572"/>
      <c r="E54" s="573"/>
      <c r="F54" s="199" t="s">
        <v>244</v>
      </c>
      <c r="G54" s="550" t="str">
        <f>F26</f>
        <v xml:space="preserve"> mesi, incluso il periodo di preammortamento di 24 mesi</v>
      </c>
      <c r="H54" s="551"/>
      <c r="I54" s="551"/>
      <c r="J54" s="551"/>
      <c r="K54" s="551"/>
      <c r="L54" s="551"/>
      <c r="M54" s="551"/>
      <c r="N54" s="551"/>
      <c r="O54" s="551"/>
      <c r="P54" s="551"/>
      <c r="Q54" s="551"/>
      <c r="R54" s="551"/>
      <c r="S54" s="551"/>
      <c r="T54" s="551"/>
      <c r="U54" s="552"/>
    </row>
    <row r="55" spans="3:21" ht="10.9" customHeight="1" x14ac:dyDescent="0.2">
      <c r="C55" s="574"/>
      <c r="D55" s="572"/>
      <c r="E55" s="573"/>
      <c r="F55" s="549" t="s">
        <v>91</v>
      </c>
      <c r="G55" s="550"/>
      <c r="H55" s="550"/>
      <c r="I55" s="551"/>
      <c r="J55" s="551"/>
      <c r="K55" s="551"/>
      <c r="L55" s="551"/>
      <c r="M55" s="551"/>
      <c r="N55" s="551"/>
      <c r="O55" s="551"/>
      <c r="P55" s="551"/>
      <c r="Q55" s="551"/>
      <c r="R55" s="551"/>
      <c r="S55" s="551"/>
      <c r="T55" s="551"/>
      <c r="U55" s="552"/>
    </row>
    <row r="56" spans="3:21" ht="10.9" customHeight="1" x14ac:dyDescent="0.2">
      <c r="C56" s="574"/>
      <c r="D56" s="572"/>
      <c r="E56" s="573"/>
      <c r="F56" s="549" t="s">
        <v>92</v>
      </c>
      <c r="G56" s="550"/>
      <c r="H56" s="550"/>
      <c r="I56" s="551"/>
      <c r="J56" s="551"/>
      <c r="K56" s="551"/>
      <c r="L56" s="551"/>
      <c r="M56" s="551"/>
      <c r="N56" s="551"/>
      <c r="O56" s="551"/>
      <c r="P56" s="551"/>
      <c r="Q56" s="551"/>
      <c r="R56" s="551"/>
      <c r="S56" s="551"/>
      <c r="T56" s="551"/>
      <c r="U56" s="552"/>
    </row>
    <row r="57" spans="3:21" ht="10.9" customHeight="1" x14ac:dyDescent="0.2">
      <c r="C57" s="574"/>
      <c r="D57" s="572"/>
      <c r="E57" s="573"/>
      <c r="F57" s="568" t="s">
        <v>446</v>
      </c>
      <c r="G57" s="569"/>
      <c r="H57" s="569"/>
      <c r="I57" s="569"/>
      <c r="J57" s="569"/>
      <c r="K57" s="569"/>
      <c r="L57" s="569"/>
      <c r="M57" s="570">
        <f>F27*0.25/100</f>
        <v>0</v>
      </c>
      <c r="N57" s="570"/>
      <c r="O57" s="205"/>
      <c r="P57" s="205"/>
      <c r="Q57" s="205"/>
      <c r="R57" s="205"/>
      <c r="S57" s="205"/>
      <c r="T57" s="205"/>
      <c r="U57" s="210"/>
    </row>
    <row r="58" spans="3:21" ht="21.4" customHeight="1" x14ac:dyDescent="0.2">
      <c r="C58" s="571" t="s">
        <v>484</v>
      </c>
      <c r="D58" s="572"/>
      <c r="E58" s="573"/>
      <c r="F58" s="580" t="s">
        <v>243</v>
      </c>
      <c r="G58" s="581"/>
      <c r="H58" s="581"/>
      <c r="I58" s="582"/>
      <c r="J58" s="582"/>
      <c r="K58" s="582"/>
      <c r="L58" s="582"/>
      <c r="M58" s="582"/>
      <c r="N58" s="582"/>
      <c r="O58" s="582"/>
      <c r="P58" s="582"/>
      <c r="Q58" s="582"/>
      <c r="R58" s="582"/>
      <c r="S58" s="582"/>
      <c r="T58" s="582"/>
      <c r="U58" s="583"/>
    </row>
    <row r="59" spans="3:21" s="186" customFormat="1" ht="15" customHeight="1" x14ac:dyDescent="0.2">
      <c r="C59" s="571" t="s">
        <v>93</v>
      </c>
      <c r="D59" s="491"/>
      <c r="E59" s="579"/>
      <c r="F59" s="580" t="s">
        <v>94</v>
      </c>
      <c r="G59" s="581"/>
      <c r="H59" s="581"/>
      <c r="I59" s="582"/>
      <c r="J59" s="582"/>
      <c r="K59" s="582"/>
      <c r="L59" s="582"/>
      <c r="M59" s="582"/>
      <c r="N59" s="582"/>
      <c r="O59" s="582"/>
      <c r="P59" s="582"/>
      <c r="Q59" s="582"/>
      <c r="R59" s="582"/>
      <c r="S59" s="582"/>
      <c r="T59" s="582"/>
      <c r="U59" s="583"/>
    </row>
    <row r="60" spans="3:21" s="186" customFormat="1" ht="15" customHeight="1" x14ac:dyDescent="0.2">
      <c r="C60" s="571" t="s">
        <v>57</v>
      </c>
      <c r="D60" s="491"/>
      <c r="E60" s="579"/>
      <c r="F60" s="580" t="s">
        <v>95</v>
      </c>
      <c r="G60" s="581"/>
      <c r="H60" s="581"/>
      <c r="I60" s="582"/>
      <c r="J60" s="582"/>
      <c r="K60" s="582"/>
      <c r="L60" s="582"/>
      <c r="M60" s="582"/>
      <c r="N60" s="582"/>
      <c r="O60" s="582"/>
      <c r="P60" s="582"/>
      <c r="Q60" s="582"/>
      <c r="R60" s="582"/>
      <c r="S60" s="582"/>
      <c r="T60" s="582"/>
      <c r="U60" s="583"/>
    </row>
    <row r="61" spans="3:21" s="186" customFormat="1" ht="15" customHeight="1" x14ac:dyDescent="0.2">
      <c r="C61" s="571" t="s">
        <v>58</v>
      </c>
      <c r="D61" s="582"/>
      <c r="E61" s="590"/>
      <c r="F61" s="587">
        <v>0</v>
      </c>
      <c r="G61" s="588"/>
      <c r="H61" s="588"/>
      <c r="I61" s="588"/>
      <c r="J61" s="588"/>
      <c r="K61" s="588"/>
      <c r="L61" s="588"/>
      <c r="M61" s="588"/>
      <c r="N61" s="588"/>
      <c r="O61" s="588"/>
      <c r="P61" s="588"/>
      <c r="Q61" s="588"/>
      <c r="R61" s="588"/>
      <c r="S61" s="588"/>
      <c r="T61" s="588"/>
      <c r="U61" s="589"/>
    </row>
    <row r="62" spans="3:21" s="186" customFormat="1" ht="15" customHeight="1" x14ac:dyDescent="0.2">
      <c r="C62" s="571" t="s">
        <v>96</v>
      </c>
      <c r="D62" s="582"/>
      <c r="E62" s="590"/>
      <c r="F62" s="587">
        <v>0</v>
      </c>
      <c r="G62" s="588"/>
      <c r="H62" s="588"/>
      <c r="I62" s="588"/>
      <c r="J62" s="588"/>
      <c r="K62" s="588"/>
      <c r="L62" s="588"/>
      <c r="M62" s="588"/>
      <c r="N62" s="588"/>
      <c r="O62" s="588"/>
      <c r="P62" s="588"/>
      <c r="Q62" s="588"/>
      <c r="R62" s="588"/>
      <c r="S62" s="588"/>
      <c r="T62" s="588"/>
      <c r="U62" s="589"/>
    </row>
    <row r="63" spans="3:21" ht="26.65" customHeight="1" thickBot="1" x14ac:dyDescent="0.25">
      <c r="C63" s="584" t="s">
        <v>485</v>
      </c>
      <c r="D63" s="585"/>
      <c r="E63" s="586"/>
      <c r="F63" s="575" t="s">
        <v>97</v>
      </c>
      <c r="G63" s="576"/>
      <c r="H63" s="576"/>
      <c r="I63" s="577"/>
      <c r="J63" s="577"/>
      <c r="K63" s="577"/>
      <c r="L63" s="577"/>
      <c r="M63" s="577"/>
      <c r="N63" s="577"/>
      <c r="O63" s="577"/>
      <c r="P63" s="577"/>
      <c r="Q63" s="577"/>
      <c r="R63" s="577"/>
      <c r="S63" s="577"/>
      <c r="T63" s="577"/>
      <c r="U63" s="578"/>
    </row>
    <row r="64" spans="3:21" ht="7.9" customHeight="1" x14ac:dyDescent="0.2">
      <c r="D64" s="551"/>
      <c r="E64" s="546"/>
      <c r="F64" s="550"/>
      <c r="G64" s="550"/>
      <c r="H64" s="550"/>
      <c r="I64" s="546"/>
      <c r="J64" s="546"/>
      <c r="K64" s="546"/>
      <c r="L64" s="546"/>
      <c r="M64" s="546"/>
      <c r="N64" s="546"/>
      <c r="O64" s="546"/>
      <c r="P64" s="546"/>
      <c r="Q64" s="546"/>
      <c r="R64" s="546"/>
      <c r="S64" s="546"/>
      <c r="T64" s="546"/>
      <c r="U64" s="546"/>
    </row>
    <row r="65" spans="3:21" ht="7.9" customHeight="1" x14ac:dyDescent="0.2">
      <c r="C65" s="544" t="str">
        <f>CONCATENATE("Le Condizioni Economiche riportate nel presente Documento di Sintesi, sono valide per contratti di finanziamento perfezionati entro il ",TEXT(Fonti!J19,"gg/mm/aaaa"),". Dopo tale data le condizioni potrebbero variare, sempre nei limiti imposti dal Decreto Liquidità, così come di seguito definito.")</f>
        <v>Le Condizioni Economiche riportate nel presente Documento di Sintesi, sono valide per contratti di finanziamento perfezionati entro il 30/11/2020. Dopo tale data le condizioni potrebbero variare, sempre nei limiti imposti dal Decreto Liquidità, così come di seguito definito.</v>
      </c>
      <c r="D65" s="545"/>
      <c r="E65" s="545"/>
      <c r="F65" s="545"/>
      <c r="G65" s="545"/>
      <c r="H65" s="545"/>
      <c r="I65" s="545"/>
      <c r="J65" s="545"/>
      <c r="K65" s="545"/>
      <c r="L65" s="545"/>
      <c r="M65" s="545"/>
      <c r="N65" s="545"/>
      <c r="O65" s="545"/>
      <c r="P65" s="545"/>
      <c r="Q65" s="545"/>
      <c r="R65" s="545"/>
      <c r="S65" s="545"/>
      <c r="T65" s="545"/>
      <c r="U65" s="545"/>
    </row>
    <row r="66" spans="3:21" ht="7.9" customHeight="1" x14ac:dyDescent="0.2">
      <c r="C66" s="544"/>
      <c r="D66" s="545"/>
      <c r="E66" s="545"/>
      <c r="F66" s="545"/>
      <c r="G66" s="545"/>
      <c r="H66" s="545"/>
      <c r="I66" s="545"/>
      <c r="J66" s="545"/>
      <c r="K66" s="545"/>
      <c r="L66" s="545"/>
      <c r="M66" s="545"/>
      <c r="N66" s="545"/>
      <c r="O66" s="545"/>
      <c r="P66" s="545"/>
      <c r="Q66" s="545"/>
      <c r="R66" s="545"/>
      <c r="S66" s="545"/>
      <c r="T66" s="545"/>
      <c r="U66" s="545"/>
    </row>
    <row r="67" spans="3:21" ht="7.9" customHeight="1" x14ac:dyDescent="0.2">
      <c r="C67" s="545"/>
      <c r="D67" s="545"/>
      <c r="E67" s="545"/>
      <c r="F67" s="545"/>
      <c r="G67" s="545"/>
      <c r="H67" s="545"/>
      <c r="I67" s="545"/>
      <c r="J67" s="545"/>
      <c r="K67" s="545"/>
      <c r="L67" s="545"/>
      <c r="M67" s="545"/>
      <c r="N67" s="545"/>
      <c r="O67" s="545"/>
      <c r="P67" s="545"/>
      <c r="Q67" s="545"/>
      <c r="R67" s="545"/>
      <c r="S67" s="545"/>
      <c r="T67" s="545"/>
      <c r="U67" s="545"/>
    </row>
    <row r="68" spans="3:21" ht="7.9" customHeight="1" thickBot="1" x14ac:dyDescent="0.25">
      <c r="D68" s="302"/>
      <c r="E68" s="300"/>
      <c r="F68" s="301"/>
      <c r="G68" s="301"/>
      <c r="H68" s="301"/>
      <c r="I68" s="300"/>
      <c r="J68" s="300"/>
      <c r="K68" s="300"/>
      <c r="L68" s="300"/>
      <c r="M68" s="300"/>
      <c r="N68" s="300"/>
      <c r="O68" s="300"/>
      <c r="P68" s="300"/>
      <c r="Q68" s="300"/>
      <c r="R68" s="300"/>
      <c r="S68" s="300"/>
      <c r="T68" s="300"/>
      <c r="U68" s="300"/>
    </row>
    <row r="69" spans="3:21" ht="13.15" customHeight="1" x14ac:dyDescent="0.2">
      <c r="C69" s="642" t="s">
        <v>98</v>
      </c>
      <c r="D69" s="624"/>
      <c r="E69" s="624"/>
      <c r="F69" s="624"/>
      <c r="G69" s="624"/>
      <c r="H69" s="624"/>
      <c r="I69" s="624"/>
      <c r="J69" s="624"/>
      <c r="K69" s="624"/>
      <c r="L69" s="624"/>
      <c r="M69" s="624"/>
      <c r="N69" s="624"/>
      <c r="O69" s="624"/>
      <c r="P69" s="624"/>
      <c r="Q69" s="624"/>
      <c r="R69" s="624"/>
      <c r="S69" s="624"/>
      <c r="T69" s="624"/>
      <c r="U69" s="643"/>
    </row>
    <row r="70" spans="3:21" ht="6" customHeight="1" x14ac:dyDescent="0.2">
      <c r="C70" s="78"/>
      <c r="D70" s="551"/>
      <c r="E70" s="551"/>
      <c r="F70" s="550"/>
      <c r="G70" s="550"/>
      <c r="H70" s="550"/>
      <c r="I70" s="551"/>
      <c r="J70" s="551"/>
      <c r="K70" s="551"/>
      <c r="L70" s="551"/>
      <c r="M70" s="551"/>
      <c r="N70" s="551"/>
      <c r="O70" s="551"/>
      <c r="P70" s="551"/>
      <c r="Q70" s="551"/>
      <c r="R70" s="551"/>
      <c r="S70" s="551"/>
      <c r="T70" s="551"/>
      <c r="U70" s="552"/>
    </row>
    <row r="71" spans="3:21" s="186" customFormat="1" ht="10.9" customHeight="1" thickBot="1" x14ac:dyDescent="0.25">
      <c r="C71" s="136" t="str">
        <f>IFERROR(IF('Dati '!D41&lt;&gt;"","X",""),"")</f>
        <v/>
      </c>
      <c r="D71" s="499" t="s">
        <v>477</v>
      </c>
      <c r="E71" s="460"/>
      <c r="F71" s="460"/>
      <c r="G71" s="460"/>
      <c r="H71" s="553" t="str">
        <f>IF('Dati '!$D$41&lt;&gt;"",'Dati '!$D$41,"")</f>
        <v/>
      </c>
      <c r="I71" s="553"/>
      <c r="J71" s="553"/>
      <c r="K71" s="460"/>
      <c r="L71" s="460"/>
      <c r="M71" s="460"/>
      <c r="N71" s="460"/>
      <c r="O71" s="460"/>
      <c r="P71" s="195"/>
      <c r="Q71" s="195"/>
      <c r="R71" s="195"/>
      <c r="S71" s="195"/>
      <c r="T71" s="195"/>
      <c r="U71" s="158"/>
    </row>
    <row r="72" spans="3:21" ht="13.15" customHeight="1" x14ac:dyDescent="0.2">
      <c r="C72" s="642" t="s">
        <v>99</v>
      </c>
      <c r="D72" s="624"/>
      <c r="E72" s="624"/>
      <c r="F72" s="624"/>
      <c r="G72" s="624"/>
      <c r="H72" s="624"/>
      <c r="I72" s="624"/>
      <c r="J72" s="624"/>
      <c r="K72" s="624"/>
      <c r="L72" s="624"/>
      <c r="M72" s="624"/>
      <c r="N72" s="624"/>
      <c r="O72" s="624"/>
      <c r="P72" s="624"/>
      <c r="Q72" s="624"/>
      <c r="R72" s="624"/>
      <c r="S72" s="624"/>
      <c r="T72" s="624"/>
      <c r="U72" s="643"/>
    </row>
    <row r="73" spans="3:21" ht="6" customHeight="1" x14ac:dyDescent="0.2">
      <c r="C73" s="78"/>
      <c r="D73" s="551"/>
      <c r="E73" s="551"/>
      <c r="F73" s="550"/>
      <c r="G73" s="550"/>
      <c r="H73" s="550"/>
      <c r="I73" s="551"/>
      <c r="J73" s="551"/>
      <c r="K73" s="551"/>
      <c r="L73" s="551"/>
      <c r="M73" s="551"/>
      <c r="N73" s="551"/>
      <c r="O73" s="551"/>
      <c r="P73" s="551"/>
      <c r="Q73" s="551"/>
      <c r="R73" s="551"/>
      <c r="S73" s="551"/>
      <c r="T73" s="551"/>
      <c r="U73" s="552"/>
    </row>
    <row r="74" spans="3:21" s="186" customFormat="1" ht="10.9" customHeight="1" x14ac:dyDescent="0.2">
      <c r="C74" s="136" t="str">
        <f>IF('Dati '!J41&lt;&gt;0,"X","")</f>
        <v/>
      </c>
      <c r="D74" s="499" t="s">
        <v>478</v>
      </c>
      <c r="E74" s="449"/>
      <c r="F74" s="449"/>
      <c r="G74" s="449"/>
      <c r="H74" s="553" t="str">
        <f>IF('Dati '!$J$41&lt;&gt;0,'Dati '!$J$41,"")</f>
        <v/>
      </c>
      <c r="I74" s="553"/>
      <c r="J74" s="553"/>
      <c r="K74" s="449"/>
      <c r="L74" s="449"/>
      <c r="M74" s="449"/>
      <c r="N74" s="449"/>
      <c r="O74" s="449"/>
      <c r="P74" s="195"/>
      <c r="Q74" s="195"/>
      <c r="R74" s="195"/>
      <c r="S74" s="195"/>
      <c r="T74" s="195"/>
      <c r="U74" s="158"/>
    </row>
    <row r="75" spans="3:21" s="186" customFormat="1" ht="10.9" customHeight="1" x14ac:dyDescent="0.2">
      <c r="C75" s="136" t="str">
        <f>IF('Dati '!J42&lt;&gt;"","X","")</f>
        <v/>
      </c>
      <c r="D75" s="195" t="s">
        <v>100</v>
      </c>
      <c r="E75" s="553"/>
      <c r="F75" s="553"/>
      <c r="G75" s="553"/>
      <c r="H75" s="553" t="str">
        <f>IF('Dati '!$J$42&lt;&gt;"",'Dati '!$J$42,"")</f>
        <v/>
      </c>
      <c r="I75" s="553"/>
      <c r="J75" s="553"/>
      <c r="K75" s="483"/>
      <c r="L75" s="483"/>
      <c r="M75" s="483"/>
      <c r="N75" s="483"/>
      <c r="O75" s="483"/>
      <c r="P75" s="195"/>
      <c r="Q75" s="195"/>
      <c r="R75" s="195"/>
      <c r="S75" s="195"/>
      <c r="T75" s="195"/>
      <c r="U75" s="158"/>
    </row>
    <row r="76" spans="3:21" s="186" customFormat="1" ht="10.9" customHeight="1" thickBot="1" x14ac:dyDescent="0.25">
      <c r="C76" s="154"/>
      <c r="D76" s="220" t="s">
        <v>101</v>
      </c>
      <c r="E76" s="220"/>
      <c r="F76" s="220"/>
      <c r="G76" s="220"/>
      <c r="H76" s="645"/>
      <c r="I76" s="645"/>
      <c r="J76" s="645"/>
      <c r="K76" s="474"/>
      <c r="L76" s="474"/>
      <c r="M76" s="474"/>
      <c r="N76" s="474"/>
      <c r="O76" s="474"/>
      <c r="P76" s="220"/>
      <c r="Q76" s="220"/>
      <c r="R76" s="220"/>
      <c r="S76" s="220"/>
      <c r="T76" s="220"/>
      <c r="U76" s="160"/>
    </row>
    <row r="77" spans="3:21" ht="10.9" customHeight="1" x14ac:dyDescent="0.2"/>
    <row r="78" spans="3:21" ht="13.15" customHeight="1" x14ac:dyDescent="0.2">
      <c r="C78" s="554" t="s">
        <v>102</v>
      </c>
      <c r="D78" s="555"/>
      <c r="E78" s="555"/>
      <c r="F78" s="555"/>
      <c r="G78" s="555"/>
      <c r="H78" s="555"/>
      <c r="I78" s="555"/>
      <c r="J78" s="555"/>
      <c r="K78" s="555"/>
      <c r="L78" s="555"/>
      <c r="M78" s="555"/>
      <c r="N78" s="555"/>
      <c r="O78" s="555"/>
      <c r="P78" s="555"/>
      <c r="Q78" s="555"/>
      <c r="R78" s="555"/>
      <c r="S78" s="555"/>
      <c r="T78" s="555"/>
      <c r="U78" s="555"/>
    </row>
    <row r="79" spans="3:21" ht="13.15" customHeight="1" x14ac:dyDescent="0.2">
      <c r="C79" s="556" t="s">
        <v>381</v>
      </c>
      <c r="D79" s="557"/>
      <c r="E79" s="557"/>
      <c r="F79" s="557"/>
      <c r="G79" s="557"/>
      <c r="H79" s="557"/>
      <c r="I79" s="557"/>
      <c r="J79" s="557"/>
      <c r="K79" s="557"/>
      <c r="L79" s="557"/>
      <c r="M79" s="557"/>
      <c r="N79" s="557"/>
      <c r="O79" s="557"/>
      <c r="P79" s="557"/>
      <c r="Q79" s="557"/>
      <c r="R79" s="557"/>
      <c r="S79" s="557"/>
      <c r="T79" s="557"/>
      <c r="U79" s="557"/>
    </row>
    <row r="80" spans="3:21" ht="7.15" customHeight="1" x14ac:dyDescent="0.2"/>
    <row r="81" spans="3:21" ht="10.9" customHeight="1" x14ac:dyDescent="0.2">
      <c r="C81" s="544" t="s">
        <v>437</v>
      </c>
      <c r="D81" s="544"/>
      <c r="E81" s="544"/>
      <c r="F81" s="544"/>
      <c r="G81" s="544"/>
      <c r="H81" s="544"/>
      <c r="I81" s="544"/>
      <c r="J81" s="544"/>
      <c r="K81" s="544"/>
      <c r="L81" s="544"/>
      <c r="M81" s="544"/>
      <c r="N81" s="544"/>
      <c r="O81" s="544"/>
      <c r="P81" s="544"/>
      <c r="Q81" s="544"/>
      <c r="R81" s="544"/>
      <c r="S81" s="544"/>
      <c r="T81" s="544"/>
      <c r="U81" s="544"/>
    </row>
    <row r="82" spans="3:21" ht="10.9" customHeight="1" x14ac:dyDescent="0.2">
      <c r="C82" s="544"/>
      <c r="D82" s="544"/>
      <c r="E82" s="544"/>
      <c r="F82" s="544"/>
      <c r="G82" s="544"/>
      <c r="H82" s="544"/>
      <c r="I82" s="544"/>
      <c r="J82" s="544"/>
      <c r="K82" s="544"/>
      <c r="L82" s="544"/>
      <c r="M82" s="544"/>
      <c r="N82" s="544"/>
      <c r="O82" s="544"/>
      <c r="P82" s="544"/>
      <c r="Q82" s="544"/>
      <c r="R82" s="544"/>
      <c r="S82" s="544"/>
      <c r="T82" s="544"/>
      <c r="U82" s="544"/>
    </row>
    <row r="83" spans="3:21" ht="10.9" customHeight="1" x14ac:dyDescent="0.2"/>
    <row r="84" spans="3:21" ht="10.9" customHeight="1" x14ac:dyDescent="0.2">
      <c r="C84" s="543" t="s">
        <v>436</v>
      </c>
      <c r="D84" s="543"/>
    </row>
    <row r="85" spans="3:21" ht="10.9" customHeight="1" x14ac:dyDescent="0.2">
      <c r="C85" s="546" t="s">
        <v>486</v>
      </c>
      <c r="D85" s="546"/>
      <c r="E85" s="546"/>
      <c r="F85" s="546"/>
      <c r="G85" s="546"/>
      <c r="H85" s="546"/>
      <c r="I85" s="546"/>
      <c r="J85" s="546"/>
      <c r="K85" s="546"/>
      <c r="L85" s="546"/>
      <c r="M85" s="546"/>
      <c r="N85" s="546"/>
      <c r="O85" s="546"/>
      <c r="P85" s="546"/>
      <c r="Q85" s="546"/>
      <c r="R85" s="546"/>
      <c r="S85" s="546"/>
      <c r="T85" s="546"/>
      <c r="U85" s="546"/>
    </row>
    <row r="86" spans="3:21" ht="10.9" customHeight="1" x14ac:dyDescent="0.2">
      <c r="C86" s="546"/>
      <c r="D86" s="546"/>
      <c r="E86" s="546"/>
      <c r="F86" s="546"/>
      <c r="G86" s="546"/>
      <c r="H86" s="546"/>
      <c r="I86" s="546"/>
      <c r="J86" s="546"/>
      <c r="K86" s="546"/>
      <c r="L86" s="546"/>
      <c r="M86" s="546"/>
      <c r="N86" s="546"/>
      <c r="O86" s="546"/>
      <c r="P86" s="546"/>
      <c r="Q86" s="546"/>
      <c r="R86" s="546"/>
      <c r="S86" s="546"/>
      <c r="T86" s="546"/>
      <c r="U86" s="546"/>
    </row>
    <row r="87" spans="3:21" ht="10.9" customHeight="1" x14ac:dyDescent="0.2">
      <c r="C87" s="546"/>
      <c r="D87" s="546"/>
      <c r="E87" s="546"/>
      <c r="F87" s="546"/>
      <c r="G87" s="546"/>
      <c r="H87" s="546"/>
      <c r="I87" s="546"/>
      <c r="J87" s="546"/>
      <c r="K87" s="546"/>
      <c r="L87" s="546"/>
      <c r="M87" s="546"/>
      <c r="N87" s="546"/>
      <c r="O87" s="546"/>
      <c r="P87" s="546"/>
      <c r="Q87" s="546"/>
      <c r="R87" s="546"/>
      <c r="S87" s="546"/>
      <c r="T87" s="546"/>
      <c r="U87" s="546"/>
    </row>
    <row r="88" spans="3:21" ht="10.9" customHeight="1" x14ac:dyDescent="0.2">
      <c r="C88" s="546"/>
      <c r="D88" s="546"/>
      <c r="E88" s="546"/>
      <c r="F88" s="546"/>
      <c r="G88" s="546"/>
      <c r="H88" s="546"/>
      <c r="I88" s="546"/>
      <c r="J88" s="546"/>
      <c r="K88" s="546"/>
      <c r="L88" s="546"/>
      <c r="M88" s="546"/>
      <c r="N88" s="546"/>
      <c r="O88" s="546"/>
      <c r="P88" s="546"/>
      <c r="Q88" s="546"/>
      <c r="R88" s="546"/>
      <c r="S88" s="546"/>
      <c r="T88" s="546"/>
      <c r="U88" s="546"/>
    </row>
    <row r="89" spans="3:21" ht="10.9" customHeight="1" x14ac:dyDescent="0.2">
      <c r="C89" s="546"/>
      <c r="D89" s="546"/>
      <c r="E89" s="546"/>
      <c r="F89" s="546"/>
      <c r="G89" s="546"/>
      <c r="H89" s="546"/>
      <c r="I89" s="546"/>
      <c r="J89" s="546"/>
      <c r="K89" s="546"/>
      <c r="L89" s="546"/>
      <c r="M89" s="546"/>
      <c r="N89" s="546"/>
      <c r="O89" s="546"/>
      <c r="P89" s="546"/>
      <c r="Q89" s="546"/>
      <c r="R89" s="546"/>
      <c r="S89" s="546"/>
      <c r="T89" s="546"/>
      <c r="U89" s="546"/>
    </row>
    <row r="90" spans="3:21" ht="10.9" customHeight="1" x14ac:dyDescent="0.2">
      <c r="C90" s="546"/>
      <c r="D90" s="546"/>
      <c r="E90" s="546"/>
      <c r="F90" s="546"/>
      <c r="G90" s="546"/>
      <c r="H90" s="546"/>
      <c r="I90" s="546"/>
      <c r="J90" s="546"/>
      <c r="K90" s="546"/>
      <c r="L90" s="546"/>
      <c r="M90" s="546"/>
      <c r="N90" s="546"/>
      <c r="O90" s="546"/>
      <c r="P90" s="546"/>
      <c r="Q90" s="546"/>
      <c r="R90" s="546"/>
      <c r="S90" s="546"/>
      <c r="T90" s="546"/>
      <c r="U90" s="546"/>
    </row>
    <row r="91" spans="3:21" ht="31.9" customHeight="1" x14ac:dyDescent="0.2">
      <c r="C91" s="546"/>
      <c r="D91" s="546"/>
      <c r="E91" s="546"/>
      <c r="F91" s="546"/>
      <c r="G91" s="546"/>
      <c r="H91" s="546"/>
      <c r="I91" s="546"/>
      <c r="J91" s="546"/>
      <c r="K91" s="546"/>
      <c r="L91" s="546"/>
      <c r="M91" s="546"/>
      <c r="N91" s="546"/>
      <c r="O91" s="546"/>
      <c r="P91" s="546"/>
      <c r="Q91" s="546"/>
      <c r="R91" s="546"/>
      <c r="S91" s="546"/>
      <c r="T91" s="546"/>
      <c r="U91" s="546"/>
    </row>
    <row r="92" spans="3:21" ht="7.9" customHeight="1" x14ac:dyDescent="0.2">
      <c r="C92" s="198"/>
      <c r="D92" s="198"/>
      <c r="E92" s="198"/>
      <c r="F92" s="198"/>
      <c r="G92" s="198"/>
      <c r="H92" s="198"/>
      <c r="I92" s="198"/>
      <c r="J92" s="198"/>
      <c r="K92" s="198"/>
      <c r="L92" s="198"/>
      <c r="M92" s="198"/>
      <c r="N92" s="198"/>
      <c r="O92" s="198"/>
      <c r="P92" s="198"/>
      <c r="Q92" s="198"/>
      <c r="R92" s="198"/>
      <c r="S92" s="198"/>
      <c r="T92" s="198"/>
      <c r="U92" s="198"/>
    </row>
    <row r="93" spans="3:21" ht="10.9" customHeight="1" x14ac:dyDescent="0.2">
      <c r="C93" s="543" t="s">
        <v>103</v>
      </c>
      <c r="D93" s="543"/>
    </row>
    <row r="94" spans="3:21" ht="6" customHeight="1" x14ac:dyDescent="0.2"/>
    <row r="95" spans="3:21" ht="10.9" customHeight="1" x14ac:dyDescent="0.2">
      <c r="C95" s="546" t="s">
        <v>104</v>
      </c>
      <c r="D95" s="546"/>
      <c r="E95" s="546"/>
      <c r="F95" s="546"/>
      <c r="G95" s="546"/>
      <c r="H95" s="546"/>
      <c r="I95" s="546"/>
      <c r="J95" s="546"/>
      <c r="K95" s="546"/>
      <c r="L95" s="546"/>
      <c r="M95" s="546"/>
      <c r="N95" s="546"/>
      <c r="O95" s="546"/>
      <c r="P95" s="546"/>
      <c r="Q95" s="546"/>
      <c r="R95" s="546"/>
      <c r="S95" s="546"/>
      <c r="T95" s="546"/>
      <c r="U95" s="546"/>
    </row>
    <row r="96" spans="3:21" x14ac:dyDescent="0.2">
      <c r="C96" s="198"/>
      <c r="D96" s="198"/>
      <c r="E96" s="198"/>
      <c r="F96" s="198"/>
      <c r="G96" s="198"/>
      <c r="H96" s="198"/>
      <c r="I96" s="198"/>
      <c r="J96" s="198"/>
      <c r="K96" s="198"/>
      <c r="L96" s="198"/>
      <c r="M96" s="198"/>
      <c r="N96" s="198"/>
      <c r="O96" s="198"/>
      <c r="P96" s="198"/>
      <c r="Q96" s="198"/>
      <c r="R96" s="198"/>
      <c r="S96" s="198"/>
      <c r="T96" s="198"/>
      <c r="U96" s="198"/>
    </row>
    <row r="97" spans="3:28" x14ac:dyDescent="0.2">
      <c r="C97" s="546" t="s">
        <v>439</v>
      </c>
      <c r="D97" s="546"/>
      <c r="E97" s="546"/>
      <c r="F97" s="546"/>
      <c r="G97" s="546"/>
      <c r="H97" s="546"/>
      <c r="I97" s="546"/>
      <c r="J97" s="546"/>
      <c r="K97" s="546"/>
      <c r="L97" s="546"/>
      <c r="M97" s="546"/>
      <c r="N97" s="546"/>
      <c r="O97" s="546"/>
      <c r="P97" s="546"/>
      <c r="Q97" s="546"/>
      <c r="R97" s="546"/>
      <c r="S97" s="546"/>
      <c r="T97" s="546"/>
      <c r="U97" s="546"/>
      <c r="Y97" s="562"/>
      <c r="Z97" s="543"/>
      <c r="AA97" s="543"/>
      <c r="AB97" s="543"/>
    </row>
    <row r="98" spans="3:28" x14ac:dyDescent="0.2">
      <c r="C98" s="546"/>
      <c r="D98" s="546"/>
      <c r="E98" s="546"/>
      <c r="F98" s="546"/>
      <c r="G98" s="546"/>
      <c r="H98" s="546"/>
      <c r="I98" s="546"/>
      <c r="J98" s="546"/>
      <c r="K98" s="546"/>
      <c r="L98" s="546"/>
      <c r="M98" s="546"/>
      <c r="N98" s="546"/>
      <c r="O98" s="546"/>
      <c r="P98" s="546"/>
      <c r="Q98" s="546"/>
      <c r="R98" s="546"/>
      <c r="S98" s="546"/>
      <c r="T98" s="546"/>
      <c r="U98" s="546"/>
      <c r="Y98" s="543"/>
      <c r="Z98" s="543"/>
      <c r="AA98" s="543"/>
      <c r="AB98" s="543"/>
    </row>
    <row r="99" spans="3:28" x14ac:dyDescent="0.2">
      <c r="C99" s="546"/>
      <c r="D99" s="546"/>
      <c r="E99" s="546"/>
      <c r="F99" s="546"/>
      <c r="G99" s="546"/>
      <c r="H99" s="546"/>
      <c r="I99" s="546"/>
      <c r="J99" s="546"/>
      <c r="K99" s="546"/>
      <c r="L99" s="546"/>
      <c r="M99" s="546"/>
      <c r="N99" s="546"/>
      <c r="O99" s="546"/>
      <c r="P99" s="546"/>
      <c r="Q99" s="546"/>
      <c r="R99" s="546"/>
      <c r="S99" s="546"/>
      <c r="T99" s="546"/>
      <c r="U99" s="546"/>
      <c r="Y99" s="543"/>
      <c r="Z99" s="543"/>
      <c r="AA99" s="543"/>
      <c r="AB99" s="543"/>
    </row>
    <row r="100" spans="3:28" x14ac:dyDescent="0.2">
      <c r="C100" s="546"/>
      <c r="D100" s="546"/>
      <c r="E100" s="546"/>
      <c r="F100" s="546"/>
      <c r="G100" s="546"/>
      <c r="H100" s="546"/>
      <c r="I100" s="546"/>
      <c r="J100" s="546"/>
      <c r="K100" s="546"/>
      <c r="L100" s="546"/>
      <c r="M100" s="546"/>
      <c r="N100" s="546"/>
      <c r="O100" s="546"/>
      <c r="P100" s="546"/>
      <c r="Q100" s="546"/>
      <c r="R100" s="546"/>
      <c r="S100" s="546"/>
      <c r="T100" s="546"/>
      <c r="U100" s="546"/>
      <c r="Y100" s="543"/>
      <c r="Z100" s="543"/>
      <c r="AA100" s="543"/>
      <c r="AB100" s="543"/>
    </row>
    <row r="101" spans="3:28" x14ac:dyDescent="0.2">
      <c r="C101" s="546"/>
      <c r="D101" s="546"/>
      <c r="E101" s="546"/>
      <c r="F101" s="546"/>
      <c r="G101" s="546"/>
      <c r="H101" s="546"/>
      <c r="I101" s="546"/>
      <c r="J101" s="546"/>
      <c r="K101" s="546"/>
      <c r="L101" s="546"/>
      <c r="M101" s="546"/>
      <c r="N101" s="546"/>
      <c r="O101" s="546"/>
      <c r="P101" s="546"/>
      <c r="Q101" s="546"/>
      <c r="R101" s="546"/>
      <c r="S101" s="546"/>
      <c r="T101" s="546"/>
      <c r="U101" s="546"/>
      <c r="Y101" s="543"/>
      <c r="Z101" s="543"/>
      <c r="AA101" s="543"/>
      <c r="AB101" s="543"/>
    </row>
    <row r="102" spans="3:28" x14ac:dyDescent="0.2">
      <c r="C102" s="546"/>
      <c r="D102" s="546"/>
      <c r="E102" s="546"/>
      <c r="F102" s="546"/>
      <c r="G102" s="546"/>
      <c r="H102" s="546"/>
      <c r="I102" s="546"/>
      <c r="J102" s="546"/>
      <c r="K102" s="546"/>
      <c r="L102" s="546"/>
      <c r="M102" s="546"/>
      <c r="N102" s="546"/>
      <c r="O102" s="546"/>
      <c r="P102" s="546"/>
      <c r="Q102" s="546"/>
      <c r="R102" s="546"/>
      <c r="S102" s="546"/>
      <c r="T102" s="546"/>
      <c r="U102" s="546"/>
      <c r="Y102" s="543"/>
      <c r="Z102" s="543"/>
      <c r="AA102" s="543"/>
      <c r="AB102" s="543"/>
    </row>
    <row r="103" spans="3:28" x14ac:dyDescent="0.2">
      <c r="Y103" s="543"/>
      <c r="Z103" s="543"/>
      <c r="AA103" s="543"/>
      <c r="AB103" s="543"/>
    </row>
    <row r="104" spans="3:28" x14ac:dyDescent="0.2">
      <c r="C104" s="546" t="s">
        <v>311</v>
      </c>
      <c r="D104" s="546"/>
      <c r="E104" s="546"/>
      <c r="F104" s="546"/>
      <c r="G104" s="546"/>
      <c r="H104" s="546"/>
      <c r="I104" s="546"/>
      <c r="J104" s="546"/>
      <c r="K104" s="546"/>
      <c r="L104" s="546"/>
      <c r="M104" s="546"/>
      <c r="N104" s="546"/>
      <c r="O104" s="546"/>
      <c r="P104" s="546"/>
      <c r="Q104" s="546"/>
      <c r="R104" s="546"/>
      <c r="S104" s="546"/>
      <c r="T104" s="546"/>
      <c r="U104" s="546"/>
    </row>
    <row r="105" spans="3:28" x14ac:dyDescent="0.2">
      <c r="C105" s="546"/>
      <c r="D105" s="546"/>
      <c r="E105" s="546"/>
      <c r="F105" s="546"/>
      <c r="G105" s="546"/>
      <c r="H105" s="546"/>
      <c r="I105" s="546"/>
      <c r="J105" s="546"/>
      <c r="K105" s="546"/>
      <c r="L105" s="546"/>
      <c r="M105" s="546"/>
      <c r="N105" s="546"/>
      <c r="O105" s="546"/>
      <c r="P105" s="546"/>
      <c r="Q105" s="546"/>
      <c r="R105" s="546"/>
      <c r="S105" s="546"/>
      <c r="T105" s="546"/>
      <c r="U105" s="546"/>
    </row>
    <row r="106" spans="3:28" x14ac:dyDescent="0.2">
      <c r="C106" s="546"/>
      <c r="D106" s="546"/>
      <c r="E106" s="546"/>
      <c r="F106" s="546"/>
      <c r="G106" s="546"/>
      <c r="H106" s="546"/>
      <c r="I106" s="546"/>
      <c r="J106" s="546"/>
      <c r="K106" s="546"/>
      <c r="L106" s="546"/>
      <c r="M106" s="546"/>
      <c r="N106" s="546"/>
      <c r="O106" s="546"/>
      <c r="P106" s="546"/>
      <c r="Q106" s="546"/>
      <c r="R106" s="546"/>
      <c r="S106" s="546"/>
      <c r="T106" s="546"/>
      <c r="U106" s="546"/>
    </row>
    <row r="108" spans="3:28" x14ac:dyDescent="0.2">
      <c r="C108" s="546" t="s">
        <v>105</v>
      </c>
      <c r="D108" s="546"/>
      <c r="E108" s="546"/>
      <c r="F108" s="546"/>
      <c r="G108" s="546"/>
      <c r="H108" s="546"/>
      <c r="I108" s="546"/>
      <c r="J108" s="546"/>
      <c r="K108" s="546"/>
      <c r="L108" s="546"/>
      <c r="M108" s="546"/>
      <c r="N108" s="546"/>
      <c r="O108" s="546"/>
      <c r="P108" s="546"/>
      <c r="Q108" s="546"/>
      <c r="R108" s="546"/>
      <c r="S108" s="546"/>
      <c r="T108" s="546"/>
      <c r="U108" s="546"/>
    </row>
    <row r="110" spans="3:28" x14ac:dyDescent="0.2">
      <c r="C110" s="546" t="s">
        <v>106</v>
      </c>
      <c r="D110" s="546"/>
      <c r="E110" s="546"/>
      <c r="F110" s="546"/>
      <c r="G110" s="546"/>
      <c r="H110" s="546"/>
      <c r="I110" s="546"/>
      <c r="J110" s="546"/>
      <c r="K110" s="546"/>
      <c r="L110" s="546"/>
      <c r="M110" s="546"/>
      <c r="N110" s="546"/>
      <c r="O110" s="546"/>
      <c r="P110" s="546"/>
      <c r="Q110" s="546"/>
      <c r="R110" s="546"/>
      <c r="S110" s="546"/>
      <c r="T110" s="546"/>
      <c r="U110" s="546"/>
    </row>
    <row r="111" spans="3:28" x14ac:dyDescent="0.2">
      <c r="C111" s="646"/>
      <c r="D111" s="646"/>
      <c r="E111" s="646"/>
      <c r="F111" s="646"/>
      <c r="G111" s="646"/>
      <c r="H111" s="646"/>
      <c r="I111" s="646"/>
      <c r="J111" s="646"/>
      <c r="K111" s="646"/>
      <c r="L111" s="646"/>
      <c r="M111" s="646"/>
      <c r="N111" s="646"/>
      <c r="O111" s="646"/>
      <c r="P111" s="646"/>
      <c r="Q111" s="646"/>
      <c r="R111" s="646"/>
      <c r="S111" s="646"/>
      <c r="T111" s="646"/>
      <c r="U111" s="646"/>
    </row>
    <row r="113" spans="3:21" x14ac:dyDescent="0.2">
      <c r="C113" s="546" t="s">
        <v>438</v>
      </c>
      <c r="D113" s="546"/>
      <c r="E113" s="546"/>
      <c r="F113" s="546"/>
      <c r="G113" s="546"/>
      <c r="H113" s="546"/>
      <c r="I113" s="546"/>
      <c r="J113" s="546"/>
      <c r="K113" s="546"/>
      <c r="L113" s="546"/>
      <c r="M113" s="546"/>
      <c r="N113" s="546"/>
      <c r="O113" s="546"/>
      <c r="P113" s="546"/>
      <c r="Q113" s="546"/>
      <c r="R113" s="546"/>
      <c r="S113" s="546"/>
      <c r="T113" s="546"/>
      <c r="U113" s="546"/>
    </row>
    <row r="114" spans="3:21" x14ac:dyDescent="0.2">
      <c r="C114" s="546"/>
      <c r="D114" s="546"/>
      <c r="E114" s="546"/>
      <c r="F114" s="546"/>
      <c r="G114" s="546"/>
      <c r="H114" s="546"/>
      <c r="I114" s="546"/>
      <c r="J114" s="546"/>
      <c r="K114" s="546"/>
      <c r="L114" s="546"/>
      <c r="M114" s="546"/>
      <c r="N114" s="546"/>
      <c r="O114" s="546"/>
      <c r="P114" s="546"/>
      <c r="Q114" s="546"/>
      <c r="R114" s="546"/>
      <c r="S114" s="546"/>
      <c r="T114" s="546"/>
      <c r="U114" s="546"/>
    </row>
    <row r="115" spans="3:21" x14ac:dyDescent="0.2">
      <c r="C115" s="546"/>
      <c r="D115" s="546"/>
      <c r="E115" s="546"/>
      <c r="F115" s="546"/>
      <c r="G115" s="546"/>
      <c r="H115" s="546"/>
      <c r="I115" s="546"/>
      <c r="J115" s="546"/>
      <c r="K115" s="546"/>
      <c r="L115" s="546"/>
      <c r="M115" s="546"/>
      <c r="N115" s="546"/>
      <c r="O115" s="546"/>
      <c r="P115" s="546"/>
      <c r="Q115" s="546"/>
      <c r="R115" s="546"/>
      <c r="S115" s="546"/>
      <c r="T115" s="546"/>
      <c r="U115" s="546"/>
    </row>
    <row r="116" spans="3:21" x14ac:dyDescent="0.2">
      <c r="C116" s="546"/>
      <c r="D116" s="546"/>
      <c r="E116" s="546"/>
      <c r="F116" s="546"/>
      <c r="G116" s="546"/>
      <c r="H116" s="546"/>
      <c r="I116" s="546"/>
      <c r="J116" s="546"/>
      <c r="K116" s="546"/>
      <c r="L116" s="546"/>
      <c r="M116" s="546"/>
      <c r="N116" s="546"/>
      <c r="O116" s="546"/>
      <c r="P116" s="546"/>
      <c r="Q116" s="546"/>
      <c r="R116" s="546"/>
      <c r="S116" s="546"/>
      <c r="T116" s="546"/>
      <c r="U116" s="546"/>
    </row>
    <row r="118" spans="3:21" ht="13.15" customHeight="1" x14ac:dyDescent="0.2">
      <c r="C118" s="546" t="s">
        <v>107</v>
      </c>
      <c r="D118" s="546"/>
      <c r="E118" s="546"/>
      <c r="F118" s="546"/>
      <c r="G118" s="546"/>
      <c r="H118" s="546"/>
      <c r="I118" s="546"/>
      <c r="J118" s="546"/>
      <c r="K118" s="546"/>
      <c r="L118" s="546"/>
      <c r="M118" s="546"/>
      <c r="N118" s="546"/>
      <c r="O118" s="546"/>
      <c r="P118" s="546"/>
      <c r="Q118" s="546"/>
      <c r="R118" s="546"/>
      <c r="S118" s="546"/>
      <c r="T118" s="546"/>
      <c r="U118" s="546"/>
    </row>
    <row r="120" spans="3:21" x14ac:dyDescent="0.2">
      <c r="C120" s="546" t="s">
        <v>108</v>
      </c>
      <c r="D120" s="546"/>
      <c r="E120" s="546"/>
      <c r="F120" s="546"/>
      <c r="G120" s="546"/>
      <c r="H120" s="546"/>
      <c r="I120" s="546"/>
      <c r="J120" s="546"/>
      <c r="K120" s="546"/>
      <c r="L120" s="546"/>
      <c r="M120" s="546"/>
      <c r="N120" s="546"/>
      <c r="O120" s="546"/>
      <c r="P120" s="546"/>
      <c r="Q120" s="546"/>
      <c r="R120" s="546"/>
      <c r="S120" s="546"/>
      <c r="T120" s="546"/>
      <c r="U120" s="546"/>
    </row>
    <row r="121" spans="3:21" x14ac:dyDescent="0.2">
      <c r="C121" s="546"/>
      <c r="D121" s="546"/>
      <c r="E121" s="546"/>
      <c r="F121" s="546"/>
      <c r="G121" s="546"/>
      <c r="H121" s="546"/>
      <c r="I121" s="546"/>
      <c r="J121" s="546"/>
      <c r="K121" s="546"/>
      <c r="L121" s="546"/>
      <c r="M121" s="546"/>
      <c r="N121" s="546"/>
      <c r="O121" s="546"/>
      <c r="P121" s="546"/>
      <c r="Q121" s="546"/>
      <c r="R121" s="546"/>
      <c r="S121" s="546"/>
      <c r="T121" s="546"/>
      <c r="U121" s="546"/>
    </row>
    <row r="122" spans="3:21" x14ac:dyDescent="0.2">
      <c r="C122" s="546"/>
      <c r="D122" s="546"/>
      <c r="E122" s="546"/>
      <c r="F122" s="546"/>
      <c r="G122" s="546"/>
      <c r="H122" s="546"/>
      <c r="I122" s="546"/>
      <c r="J122" s="546"/>
      <c r="K122" s="546"/>
      <c r="L122" s="546"/>
      <c r="M122" s="546"/>
      <c r="N122" s="546"/>
      <c r="O122" s="546"/>
      <c r="P122" s="546"/>
      <c r="Q122" s="546"/>
      <c r="R122" s="546"/>
      <c r="S122" s="546"/>
      <c r="T122" s="546"/>
      <c r="U122" s="546"/>
    </row>
    <row r="123" spans="3:21" x14ac:dyDescent="0.2">
      <c r="C123" s="546"/>
      <c r="D123" s="546"/>
      <c r="E123" s="546"/>
      <c r="F123" s="546"/>
      <c r="G123" s="546"/>
      <c r="H123" s="546"/>
      <c r="I123" s="546"/>
      <c r="J123" s="546"/>
      <c r="K123" s="546"/>
      <c r="L123" s="546"/>
      <c r="M123" s="546"/>
      <c r="N123" s="546"/>
      <c r="O123" s="546"/>
      <c r="P123" s="546"/>
      <c r="Q123" s="546"/>
      <c r="R123" s="546"/>
      <c r="S123" s="546"/>
      <c r="T123" s="546"/>
      <c r="U123" s="546"/>
    </row>
    <row r="125" spans="3:21" x14ac:dyDescent="0.2">
      <c r="C125" s="546" t="s">
        <v>312</v>
      </c>
      <c r="D125" s="546"/>
      <c r="E125" s="546"/>
      <c r="F125" s="546"/>
      <c r="G125" s="546"/>
      <c r="H125" s="546"/>
      <c r="I125" s="546"/>
      <c r="J125" s="546"/>
      <c r="K125" s="546"/>
      <c r="L125" s="546"/>
      <c r="M125" s="546"/>
      <c r="N125" s="546"/>
      <c r="O125" s="546"/>
      <c r="P125" s="546"/>
      <c r="Q125" s="546"/>
      <c r="R125" s="546"/>
      <c r="S125" s="546"/>
      <c r="T125" s="546"/>
      <c r="U125" s="546"/>
    </row>
    <row r="126" spans="3:21" x14ac:dyDescent="0.2">
      <c r="C126" s="71" t="s">
        <v>109</v>
      </c>
      <c r="D126" s="72" t="s">
        <v>110</v>
      </c>
    </row>
    <row r="127" spans="3:21" ht="6" customHeight="1" x14ac:dyDescent="0.2"/>
    <row r="128" spans="3:21" x14ac:dyDescent="0.2">
      <c r="C128" s="546" t="s">
        <v>111</v>
      </c>
      <c r="D128" s="546"/>
      <c r="E128" s="546"/>
      <c r="F128" s="546"/>
      <c r="G128" s="546"/>
      <c r="H128" s="546"/>
      <c r="I128" s="546"/>
      <c r="J128" s="546"/>
      <c r="K128" s="546"/>
      <c r="L128" s="546"/>
      <c r="M128" s="546"/>
      <c r="N128" s="546"/>
      <c r="O128" s="546"/>
      <c r="P128" s="546"/>
      <c r="Q128" s="546"/>
      <c r="R128" s="546"/>
      <c r="S128" s="546"/>
      <c r="T128" s="546"/>
      <c r="U128" s="546"/>
    </row>
    <row r="129" spans="3:21" x14ac:dyDescent="0.2">
      <c r="C129" s="71" t="s">
        <v>109</v>
      </c>
      <c r="D129" s="72" t="s">
        <v>112</v>
      </c>
    </row>
    <row r="131" spans="3:21" ht="13.15" customHeight="1" x14ac:dyDescent="0.2">
      <c r="C131" s="625" t="s">
        <v>113</v>
      </c>
      <c r="D131" s="555"/>
      <c r="E131" s="555"/>
      <c r="F131" s="555"/>
      <c r="G131" s="555"/>
      <c r="H131" s="555"/>
      <c r="I131" s="555"/>
      <c r="J131" s="555"/>
      <c r="K131" s="555"/>
      <c r="L131" s="555"/>
      <c r="M131" s="555"/>
      <c r="N131" s="555"/>
      <c r="O131" s="555"/>
      <c r="P131" s="555"/>
      <c r="Q131" s="555"/>
      <c r="R131" s="555"/>
      <c r="S131" s="555"/>
      <c r="T131" s="555"/>
      <c r="U131" s="555"/>
    </row>
    <row r="132" spans="3:21" ht="7.15" customHeight="1" x14ac:dyDescent="0.2"/>
    <row r="133" spans="3:21" x14ac:dyDescent="0.2">
      <c r="C133" s="547" t="s">
        <v>114</v>
      </c>
      <c r="D133" s="546"/>
      <c r="E133" s="546"/>
      <c r="F133" s="546"/>
      <c r="G133" s="546"/>
      <c r="H133" s="546"/>
      <c r="I133" s="546"/>
      <c r="J133" s="546"/>
      <c r="K133" s="546"/>
      <c r="L133" s="546"/>
      <c r="M133" s="546"/>
      <c r="N133" s="546"/>
      <c r="O133" s="546"/>
      <c r="P133" s="546"/>
      <c r="Q133" s="546"/>
      <c r="R133" s="546"/>
      <c r="S133" s="546"/>
      <c r="T133" s="546"/>
      <c r="U133" s="546"/>
    </row>
    <row r="135" spans="3:21" x14ac:dyDescent="0.2">
      <c r="C135" s="593" t="s">
        <v>115</v>
      </c>
      <c r="D135" s="562"/>
      <c r="E135" s="562"/>
      <c r="F135" s="562"/>
      <c r="G135" s="562"/>
      <c r="H135" s="562"/>
      <c r="I135" s="562"/>
      <c r="J135" s="562"/>
      <c r="K135" s="562"/>
      <c r="L135" s="562"/>
      <c r="M135" s="562"/>
      <c r="N135" s="562"/>
      <c r="O135" s="562"/>
      <c r="P135" s="562"/>
      <c r="Q135" s="562"/>
      <c r="R135" s="562"/>
      <c r="S135" s="562"/>
      <c r="T135" s="562"/>
      <c r="U135" s="562"/>
    </row>
    <row r="136" spans="3:21" x14ac:dyDescent="0.2">
      <c r="C136" s="189"/>
      <c r="D136" s="216"/>
      <c r="E136" s="216"/>
      <c r="F136" s="216"/>
      <c r="G136" s="216"/>
      <c r="H136" s="216"/>
      <c r="I136" s="216"/>
      <c r="J136" s="216"/>
      <c r="K136" s="216"/>
      <c r="L136" s="216"/>
      <c r="M136" s="216"/>
      <c r="N136" s="216"/>
      <c r="O136" s="216"/>
      <c r="P136" s="216"/>
      <c r="Q136" s="216"/>
      <c r="R136" s="216"/>
      <c r="S136" s="216"/>
      <c r="T136" s="216"/>
      <c r="U136" s="216"/>
    </row>
    <row r="137" spans="3:21" x14ac:dyDescent="0.2">
      <c r="D137" s="546" t="s">
        <v>568</v>
      </c>
      <c r="E137" s="546"/>
      <c r="F137" s="546"/>
      <c r="G137" s="546"/>
      <c r="H137" s="546"/>
      <c r="I137" s="546"/>
      <c r="J137" s="546"/>
      <c r="K137" s="546"/>
      <c r="L137" s="546"/>
      <c r="M137" s="546"/>
      <c r="N137" s="546"/>
      <c r="O137" s="546"/>
      <c r="P137" s="546"/>
      <c r="Q137" s="546"/>
      <c r="R137" s="546"/>
      <c r="S137" s="546"/>
      <c r="T137" s="546"/>
      <c r="U137" s="546"/>
    </row>
    <row r="138" spans="3:21" x14ac:dyDescent="0.2">
      <c r="D138" s="546"/>
      <c r="E138" s="546"/>
      <c r="F138" s="546"/>
      <c r="G138" s="546"/>
      <c r="H138" s="546"/>
      <c r="I138" s="546"/>
      <c r="J138" s="546"/>
      <c r="K138" s="546"/>
      <c r="L138" s="546"/>
      <c r="M138" s="546"/>
      <c r="N138" s="546"/>
      <c r="O138" s="546"/>
      <c r="P138" s="546"/>
      <c r="Q138" s="546"/>
      <c r="R138" s="546"/>
      <c r="S138" s="546"/>
      <c r="T138" s="546"/>
      <c r="U138" s="546"/>
    </row>
    <row r="139" spans="3:21" x14ac:dyDescent="0.2">
      <c r="D139" s="546"/>
      <c r="E139" s="546"/>
      <c r="F139" s="546"/>
      <c r="G139" s="546"/>
      <c r="H139" s="546"/>
      <c r="I139" s="546"/>
      <c r="J139" s="546"/>
      <c r="K139" s="546"/>
      <c r="L139" s="546"/>
      <c r="M139" s="546"/>
      <c r="N139" s="546"/>
      <c r="O139" s="546"/>
      <c r="P139" s="546"/>
      <c r="Q139" s="546"/>
      <c r="R139" s="546"/>
      <c r="S139" s="546"/>
      <c r="T139" s="546"/>
      <c r="U139" s="546"/>
    </row>
    <row r="140" spans="3:21" x14ac:dyDescent="0.2">
      <c r="D140" s="546"/>
      <c r="E140" s="546"/>
      <c r="F140" s="546"/>
      <c r="G140" s="546"/>
      <c r="H140" s="546"/>
      <c r="I140" s="546"/>
      <c r="J140" s="546"/>
      <c r="K140" s="546"/>
      <c r="L140" s="546"/>
      <c r="M140" s="546"/>
      <c r="N140" s="546"/>
      <c r="O140" s="546"/>
      <c r="P140" s="546"/>
      <c r="Q140" s="546"/>
      <c r="R140" s="546"/>
      <c r="S140" s="546"/>
      <c r="T140" s="546"/>
      <c r="U140" s="546"/>
    </row>
    <row r="141" spans="3:21" x14ac:dyDescent="0.2">
      <c r="D141" s="562"/>
      <c r="E141" s="562"/>
      <c r="F141" s="562"/>
      <c r="G141" s="562"/>
      <c r="H141" s="562"/>
      <c r="I141" s="562"/>
      <c r="J141" s="562"/>
      <c r="K141" s="562"/>
      <c r="L141" s="562"/>
      <c r="M141" s="562"/>
      <c r="N141" s="562"/>
      <c r="O141" s="562"/>
      <c r="P141" s="562"/>
      <c r="Q141" s="562"/>
      <c r="R141" s="562"/>
      <c r="S141" s="562"/>
      <c r="T141" s="562"/>
      <c r="U141" s="562"/>
    </row>
    <row r="142" spans="3:21" x14ac:dyDescent="0.2">
      <c r="C142" s="196"/>
    </row>
    <row r="143" spans="3:21" x14ac:dyDescent="0.2">
      <c r="D143" s="546" t="s">
        <v>596</v>
      </c>
      <c r="E143" s="546"/>
      <c r="F143" s="546"/>
      <c r="G143" s="546"/>
      <c r="H143" s="546"/>
      <c r="I143" s="546"/>
      <c r="J143" s="546"/>
      <c r="K143" s="546"/>
      <c r="L143" s="546"/>
      <c r="M143" s="546"/>
      <c r="N143" s="546"/>
      <c r="O143" s="546"/>
      <c r="P143" s="546"/>
      <c r="Q143" s="546"/>
      <c r="R143" s="546"/>
      <c r="S143" s="546"/>
      <c r="T143" s="546"/>
      <c r="U143" s="546"/>
    </row>
    <row r="144" spans="3:21" x14ac:dyDescent="0.2">
      <c r="D144" s="546"/>
      <c r="E144" s="546"/>
      <c r="F144" s="546"/>
      <c r="G144" s="546"/>
      <c r="H144" s="546"/>
      <c r="I144" s="546"/>
      <c r="J144" s="546"/>
      <c r="K144" s="546"/>
      <c r="L144" s="546"/>
      <c r="M144" s="546"/>
      <c r="N144" s="546"/>
      <c r="O144" s="546"/>
      <c r="P144" s="546"/>
      <c r="Q144" s="546"/>
      <c r="R144" s="546"/>
      <c r="S144" s="546"/>
      <c r="T144" s="546"/>
      <c r="U144" s="546"/>
    </row>
    <row r="145" spans="4:21" x14ac:dyDescent="0.2">
      <c r="D145" s="546"/>
      <c r="E145" s="546"/>
      <c r="F145" s="546"/>
      <c r="G145" s="546"/>
      <c r="H145" s="546"/>
      <c r="I145" s="546"/>
      <c r="J145" s="546"/>
      <c r="K145" s="546"/>
      <c r="L145" s="546"/>
      <c r="M145" s="546"/>
      <c r="N145" s="546"/>
      <c r="O145" s="546"/>
      <c r="P145" s="546"/>
      <c r="Q145" s="546"/>
      <c r="R145" s="546"/>
      <c r="S145" s="546"/>
      <c r="T145" s="546"/>
      <c r="U145" s="546"/>
    </row>
    <row r="146" spans="4:21" x14ac:dyDescent="0.2">
      <c r="D146" s="546"/>
      <c r="E146" s="546"/>
      <c r="F146" s="546"/>
      <c r="G146" s="546"/>
      <c r="H146" s="546"/>
      <c r="I146" s="546"/>
      <c r="J146" s="546"/>
      <c r="K146" s="546"/>
      <c r="L146" s="546"/>
      <c r="M146" s="546"/>
      <c r="N146" s="546"/>
      <c r="O146" s="546"/>
      <c r="P146" s="546"/>
      <c r="Q146" s="546"/>
      <c r="R146" s="546"/>
      <c r="S146" s="546"/>
      <c r="T146" s="546"/>
      <c r="U146" s="546"/>
    </row>
    <row r="147" spans="4:21" x14ac:dyDescent="0.2">
      <c r="D147" s="562"/>
      <c r="E147" s="562"/>
      <c r="F147" s="562"/>
      <c r="G147" s="562"/>
      <c r="H147" s="562"/>
      <c r="I147" s="562"/>
      <c r="J147" s="562"/>
      <c r="K147" s="562"/>
      <c r="L147" s="562"/>
      <c r="M147" s="562"/>
      <c r="N147" s="562"/>
      <c r="O147" s="562"/>
      <c r="P147" s="562"/>
      <c r="Q147" s="562"/>
      <c r="R147" s="562"/>
      <c r="S147" s="562"/>
      <c r="T147" s="562"/>
      <c r="U147" s="562"/>
    </row>
    <row r="149" spans="4:21" x14ac:dyDescent="0.2">
      <c r="D149" s="546" t="s">
        <v>313</v>
      </c>
      <c r="E149" s="546"/>
      <c r="F149" s="546"/>
      <c r="G149" s="546"/>
      <c r="H149" s="546"/>
      <c r="I149" s="546"/>
      <c r="J149" s="546"/>
      <c r="K149" s="546"/>
      <c r="L149" s="546"/>
      <c r="M149" s="546"/>
      <c r="N149" s="546"/>
      <c r="O149" s="546"/>
      <c r="P149" s="546"/>
      <c r="Q149" s="546"/>
      <c r="R149" s="546"/>
      <c r="S149" s="546"/>
      <c r="T149" s="546"/>
      <c r="U149" s="546"/>
    </row>
    <row r="150" spans="4:21" x14ac:dyDescent="0.2">
      <c r="D150" s="562"/>
      <c r="E150" s="562"/>
      <c r="F150" s="562"/>
      <c r="G150" s="562"/>
      <c r="H150" s="562"/>
      <c r="I150" s="562"/>
      <c r="J150" s="562"/>
      <c r="K150" s="562"/>
      <c r="L150" s="562"/>
      <c r="M150" s="562"/>
      <c r="N150" s="562"/>
      <c r="O150" s="562"/>
      <c r="P150" s="562"/>
      <c r="Q150" s="562"/>
      <c r="R150" s="562"/>
      <c r="S150" s="562"/>
      <c r="T150" s="562"/>
      <c r="U150" s="562"/>
    </row>
    <row r="151" spans="4:21" x14ac:dyDescent="0.2">
      <c r="D151" s="216"/>
      <c r="E151" s="216"/>
      <c r="F151" s="216"/>
      <c r="G151" s="216"/>
      <c r="H151" s="216"/>
      <c r="I151" s="216"/>
      <c r="J151" s="216"/>
      <c r="K151" s="216"/>
      <c r="L151" s="216"/>
      <c r="M151" s="216"/>
      <c r="N151" s="216"/>
      <c r="O151" s="216"/>
      <c r="P151" s="216"/>
      <c r="Q151" s="216"/>
      <c r="R151" s="216"/>
      <c r="S151" s="216"/>
      <c r="T151" s="216"/>
      <c r="U151" s="216"/>
    </row>
    <row r="152" spans="4:21" x14ac:dyDescent="0.2">
      <c r="D152" s="546" t="s">
        <v>245</v>
      </c>
      <c r="E152" s="546"/>
      <c r="F152" s="546"/>
      <c r="G152" s="546"/>
      <c r="H152" s="546"/>
      <c r="I152" s="546"/>
      <c r="J152" s="546"/>
      <c r="K152" s="546"/>
      <c r="L152" s="546"/>
      <c r="M152" s="546"/>
      <c r="N152" s="546"/>
      <c r="O152" s="546"/>
      <c r="P152" s="546"/>
      <c r="Q152" s="546"/>
      <c r="R152" s="546"/>
      <c r="S152" s="546"/>
      <c r="T152" s="546"/>
      <c r="U152" s="546"/>
    </row>
    <row r="153" spans="4:21" x14ac:dyDescent="0.2">
      <c r="D153" s="546"/>
      <c r="E153" s="546"/>
      <c r="F153" s="546"/>
      <c r="G153" s="546"/>
      <c r="H153" s="546"/>
      <c r="I153" s="546"/>
      <c r="J153" s="546"/>
      <c r="K153" s="546"/>
      <c r="L153" s="546"/>
      <c r="M153" s="546"/>
      <c r="N153" s="546"/>
      <c r="O153" s="546"/>
      <c r="P153" s="546"/>
      <c r="Q153" s="546"/>
      <c r="R153" s="546"/>
      <c r="S153" s="546"/>
      <c r="T153" s="546"/>
      <c r="U153" s="546"/>
    </row>
    <row r="154" spans="4:21" x14ac:dyDescent="0.2">
      <c r="D154" s="546"/>
      <c r="E154" s="546"/>
      <c r="F154" s="546"/>
      <c r="G154" s="546"/>
      <c r="H154" s="546"/>
      <c r="I154" s="546"/>
      <c r="J154" s="546"/>
      <c r="K154" s="546"/>
      <c r="L154" s="546"/>
      <c r="M154" s="546"/>
      <c r="N154" s="546"/>
      <c r="O154" s="546"/>
      <c r="P154" s="546"/>
      <c r="Q154" s="546"/>
      <c r="R154" s="546"/>
      <c r="S154" s="546"/>
      <c r="T154" s="546"/>
      <c r="U154" s="546"/>
    </row>
    <row r="155" spans="4:21" x14ac:dyDescent="0.2">
      <c r="D155" s="546"/>
      <c r="E155" s="546"/>
      <c r="F155" s="546"/>
      <c r="G155" s="546"/>
      <c r="H155" s="546"/>
      <c r="I155" s="546"/>
      <c r="J155" s="546"/>
      <c r="K155" s="546"/>
      <c r="L155" s="546"/>
      <c r="M155" s="546"/>
      <c r="N155" s="546"/>
      <c r="O155" s="546"/>
      <c r="P155" s="546"/>
      <c r="Q155" s="546"/>
      <c r="R155" s="546"/>
      <c r="S155" s="546"/>
      <c r="T155" s="546"/>
      <c r="U155" s="546"/>
    </row>
    <row r="156" spans="4:21" x14ac:dyDescent="0.2">
      <c r="D156" s="216"/>
      <c r="E156" s="216"/>
      <c r="F156" s="216"/>
      <c r="G156" s="216"/>
      <c r="H156" s="216"/>
      <c r="I156" s="216"/>
      <c r="J156" s="216"/>
      <c r="K156" s="216"/>
      <c r="L156" s="216"/>
      <c r="M156" s="216"/>
      <c r="N156" s="216"/>
      <c r="O156" s="216"/>
      <c r="P156" s="216"/>
      <c r="Q156" s="216"/>
      <c r="R156" s="216"/>
      <c r="S156" s="216"/>
      <c r="T156" s="216"/>
      <c r="U156" s="216"/>
    </row>
    <row r="157" spans="4:21" x14ac:dyDescent="0.2">
      <c r="D157" s="546" t="s">
        <v>386</v>
      </c>
      <c r="E157" s="546"/>
      <c r="F157" s="546"/>
      <c r="G157" s="546"/>
      <c r="H157" s="546"/>
      <c r="I157" s="546"/>
      <c r="J157" s="546"/>
      <c r="K157" s="546"/>
      <c r="L157" s="546"/>
      <c r="M157" s="546"/>
      <c r="N157" s="546"/>
      <c r="O157" s="546"/>
      <c r="P157" s="546"/>
      <c r="Q157" s="546"/>
      <c r="R157" s="546"/>
      <c r="S157" s="546"/>
      <c r="T157" s="546"/>
      <c r="U157" s="546"/>
    </row>
    <row r="158" spans="4:21" x14ac:dyDescent="0.2">
      <c r="D158" s="546"/>
      <c r="E158" s="546"/>
      <c r="F158" s="546"/>
      <c r="G158" s="546"/>
      <c r="H158" s="546"/>
      <c r="I158" s="546"/>
      <c r="J158" s="546"/>
      <c r="K158" s="546"/>
      <c r="L158" s="546"/>
      <c r="M158" s="546"/>
      <c r="N158" s="546"/>
      <c r="O158" s="546"/>
      <c r="P158" s="546"/>
      <c r="Q158" s="546"/>
      <c r="R158" s="546"/>
      <c r="S158" s="546"/>
      <c r="T158" s="546"/>
      <c r="U158" s="546"/>
    </row>
    <row r="159" spans="4:21" x14ac:dyDescent="0.2">
      <c r="D159" s="546"/>
      <c r="E159" s="546"/>
      <c r="F159" s="546"/>
      <c r="G159" s="546"/>
      <c r="H159" s="546"/>
      <c r="I159" s="546"/>
      <c r="J159" s="546"/>
      <c r="K159" s="546"/>
      <c r="L159" s="546"/>
      <c r="M159" s="546"/>
      <c r="N159" s="546"/>
      <c r="O159" s="546"/>
      <c r="P159" s="546"/>
      <c r="Q159" s="546"/>
      <c r="R159" s="546"/>
      <c r="S159" s="546"/>
      <c r="T159" s="546"/>
      <c r="U159" s="546"/>
    </row>
    <row r="160" spans="4:21" x14ac:dyDescent="0.2">
      <c r="D160" s="198"/>
      <c r="E160" s="198"/>
      <c r="F160" s="198"/>
      <c r="G160" s="198"/>
      <c r="H160" s="198"/>
      <c r="I160" s="198"/>
      <c r="J160" s="198"/>
      <c r="K160" s="198"/>
      <c r="L160" s="198"/>
      <c r="M160" s="198"/>
      <c r="N160" s="198"/>
      <c r="O160" s="198"/>
      <c r="P160" s="198"/>
      <c r="Q160" s="198"/>
      <c r="R160" s="198"/>
      <c r="S160" s="198"/>
      <c r="T160" s="198"/>
      <c r="U160" s="198"/>
    </row>
    <row r="161" spans="3:21" x14ac:dyDescent="0.2">
      <c r="D161" s="546" t="s">
        <v>490</v>
      </c>
      <c r="E161" s="546"/>
      <c r="F161" s="546"/>
      <c r="G161" s="546"/>
      <c r="H161" s="546"/>
      <c r="I161" s="546"/>
      <c r="J161" s="546"/>
      <c r="K161" s="546"/>
      <c r="L161" s="546"/>
      <c r="M161" s="546"/>
      <c r="N161" s="546"/>
      <c r="O161" s="546"/>
      <c r="P161" s="546"/>
      <c r="Q161" s="546"/>
      <c r="R161" s="546"/>
      <c r="S161" s="546"/>
      <c r="T161" s="546"/>
      <c r="U161" s="546"/>
    </row>
    <row r="163" spans="3:21" x14ac:dyDescent="0.2">
      <c r="D163" s="546" t="s">
        <v>491</v>
      </c>
      <c r="E163" s="546"/>
      <c r="F163" s="546"/>
      <c r="G163" s="546"/>
      <c r="H163" s="546"/>
      <c r="I163" s="546"/>
      <c r="J163" s="546"/>
      <c r="K163" s="546"/>
      <c r="L163" s="546"/>
      <c r="M163" s="546"/>
      <c r="N163" s="546"/>
      <c r="O163" s="546"/>
      <c r="P163" s="546"/>
      <c r="Q163" s="546"/>
      <c r="R163" s="546"/>
      <c r="S163" s="546"/>
      <c r="T163" s="546"/>
      <c r="U163" s="546"/>
    </row>
    <row r="164" spans="3:21" x14ac:dyDescent="0.2">
      <c r="D164" s="407"/>
      <c r="E164" s="407"/>
      <c r="F164" s="407"/>
      <c r="G164" s="407"/>
      <c r="H164" s="407"/>
      <c r="I164" s="407"/>
      <c r="J164" s="407"/>
      <c r="K164" s="407"/>
      <c r="L164" s="407"/>
      <c r="M164" s="407"/>
      <c r="N164" s="407"/>
      <c r="O164" s="407"/>
      <c r="P164" s="407"/>
      <c r="Q164" s="407"/>
      <c r="R164" s="407"/>
      <c r="S164" s="407"/>
      <c r="T164" s="407"/>
      <c r="U164" s="407"/>
    </row>
    <row r="165" spans="3:21" x14ac:dyDescent="0.2">
      <c r="D165" s="546" t="s">
        <v>492</v>
      </c>
      <c r="E165" s="546"/>
      <c r="F165" s="546"/>
      <c r="G165" s="546"/>
      <c r="H165" s="546"/>
      <c r="I165" s="546"/>
      <c r="J165" s="546"/>
      <c r="K165" s="546"/>
      <c r="L165" s="546"/>
      <c r="M165" s="546"/>
      <c r="N165" s="546"/>
      <c r="O165" s="546"/>
      <c r="P165" s="546"/>
      <c r="Q165" s="546"/>
      <c r="R165" s="546"/>
      <c r="S165" s="546"/>
      <c r="T165" s="546"/>
      <c r="U165" s="546"/>
    </row>
    <row r="167" spans="3:21" x14ac:dyDescent="0.2">
      <c r="D167" s="546" t="s">
        <v>493</v>
      </c>
      <c r="E167" s="546"/>
      <c r="F167" s="546"/>
      <c r="G167" s="546"/>
      <c r="H167" s="546"/>
      <c r="I167" s="546"/>
      <c r="J167" s="546"/>
      <c r="K167" s="546"/>
      <c r="L167" s="546"/>
      <c r="M167" s="546"/>
      <c r="N167" s="546"/>
      <c r="O167" s="546"/>
      <c r="P167" s="546"/>
      <c r="Q167" s="546"/>
      <c r="R167" s="546"/>
      <c r="S167" s="546"/>
      <c r="T167" s="546"/>
      <c r="U167" s="546"/>
    </row>
    <row r="168" spans="3:21" x14ac:dyDescent="0.2">
      <c r="D168" s="546"/>
      <c r="E168" s="546"/>
      <c r="F168" s="546"/>
      <c r="G168" s="546"/>
      <c r="H168" s="546"/>
      <c r="I168" s="546"/>
      <c r="J168" s="546"/>
      <c r="K168" s="546"/>
      <c r="L168" s="546"/>
      <c r="M168" s="546"/>
      <c r="N168" s="546"/>
      <c r="O168" s="546"/>
      <c r="P168" s="546"/>
      <c r="Q168" s="546"/>
      <c r="R168" s="546"/>
      <c r="S168" s="546"/>
      <c r="T168" s="546"/>
      <c r="U168" s="546"/>
    </row>
    <row r="169" spans="3:21" x14ac:dyDescent="0.2">
      <c r="D169" s="546"/>
      <c r="E169" s="546"/>
      <c r="F169" s="546"/>
      <c r="G169" s="546"/>
      <c r="H169" s="546"/>
      <c r="I169" s="546"/>
      <c r="J169" s="546"/>
      <c r="K169" s="546"/>
      <c r="L169" s="546"/>
      <c r="M169" s="546"/>
      <c r="N169" s="546"/>
      <c r="O169" s="546"/>
      <c r="P169" s="546"/>
      <c r="Q169" s="546"/>
      <c r="R169" s="546"/>
      <c r="S169" s="546"/>
      <c r="T169" s="546"/>
      <c r="U169" s="546"/>
    </row>
    <row r="171" spans="3:21" x14ac:dyDescent="0.2">
      <c r="D171" s="546" t="s">
        <v>494</v>
      </c>
      <c r="E171" s="546"/>
      <c r="F171" s="546"/>
      <c r="G171" s="546"/>
      <c r="H171" s="546"/>
      <c r="I171" s="546"/>
      <c r="J171" s="546"/>
      <c r="K171" s="546"/>
      <c r="L171" s="546"/>
      <c r="M171" s="546"/>
      <c r="N171" s="546"/>
      <c r="O171" s="546"/>
      <c r="P171" s="546"/>
      <c r="Q171" s="546"/>
      <c r="R171" s="546"/>
      <c r="S171" s="546"/>
      <c r="T171" s="546"/>
      <c r="U171" s="546"/>
    </row>
    <row r="172" spans="3:21" x14ac:dyDescent="0.2">
      <c r="D172" s="546"/>
      <c r="E172" s="546"/>
      <c r="F172" s="546"/>
      <c r="G172" s="546"/>
      <c r="H172" s="546"/>
      <c r="I172" s="546"/>
      <c r="J172" s="546"/>
      <c r="K172" s="546"/>
      <c r="L172" s="546"/>
      <c r="M172" s="546"/>
      <c r="N172" s="546"/>
      <c r="O172" s="546"/>
      <c r="P172" s="546"/>
      <c r="Q172" s="546"/>
      <c r="R172" s="546"/>
      <c r="S172" s="546"/>
      <c r="T172" s="546"/>
      <c r="U172" s="546"/>
    </row>
    <row r="173" spans="3:21" x14ac:dyDescent="0.2">
      <c r="D173" s="546"/>
      <c r="E173" s="546"/>
      <c r="F173" s="546"/>
      <c r="G173" s="546"/>
      <c r="H173" s="546"/>
      <c r="I173" s="546"/>
      <c r="J173" s="546"/>
      <c r="K173" s="546"/>
      <c r="L173" s="546"/>
      <c r="M173" s="546"/>
      <c r="N173" s="546"/>
      <c r="O173" s="546"/>
      <c r="P173" s="546"/>
      <c r="Q173" s="546"/>
      <c r="R173" s="546"/>
      <c r="S173" s="546"/>
      <c r="T173" s="546"/>
      <c r="U173" s="546"/>
    </row>
    <row r="174" spans="3:21" x14ac:dyDescent="0.2">
      <c r="D174" s="198"/>
      <c r="E174" s="198"/>
      <c r="F174" s="198"/>
      <c r="G174" s="198"/>
      <c r="H174" s="198"/>
      <c r="I174" s="198"/>
      <c r="J174" s="198"/>
      <c r="K174" s="198"/>
      <c r="L174" s="198"/>
      <c r="M174" s="198"/>
      <c r="N174" s="198"/>
      <c r="O174" s="198"/>
      <c r="P174" s="198"/>
      <c r="Q174" s="198"/>
      <c r="R174" s="198"/>
      <c r="S174" s="198"/>
      <c r="T174" s="198"/>
      <c r="U174" s="198"/>
    </row>
    <row r="175" spans="3:21" x14ac:dyDescent="0.2">
      <c r="C175" s="547" t="s">
        <v>116</v>
      </c>
      <c r="D175" s="546"/>
      <c r="E175" s="546"/>
      <c r="F175" s="546"/>
      <c r="G175" s="546"/>
      <c r="H175" s="546"/>
      <c r="I175" s="546"/>
      <c r="J175" s="546"/>
      <c r="K175" s="546"/>
      <c r="L175" s="546"/>
      <c r="M175" s="546"/>
      <c r="N175" s="546"/>
      <c r="O175" s="546"/>
      <c r="P175" s="546"/>
      <c r="Q175" s="546"/>
      <c r="R175" s="546"/>
      <c r="S175" s="546"/>
      <c r="T175" s="546"/>
      <c r="U175" s="546"/>
    </row>
    <row r="177" spans="3:21" x14ac:dyDescent="0.2">
      <c r="C177" s="72" t="s">
        <v>117</v>
      </c>
      <c r="D177" s="546" t="s">
        <v>314</v>
      </c>
      <c r="E177" s="546"/>
      <c r="F177" s="546"/>
      <c r="G177" s="546"/>
      <c r="H177" s="546"/>
      <c r="I177" s="546"/>
      <c r="J177" s="546"/>
      <c r="K177" s="546"/>
      <c r="L177" s="546"/>
      <c r="M177" s="546"/>
      <c r="N177" s="546"/>
      <c r="O177" s="546"/>
      <c r="P177" s="546"/>
      <c r="Q177" s="546"/>
      <c r="R177" s="546"/>
      <c r="S177" s="546"/>
      <c r="T177" s="546"/>
      <c r="U177" s="546"/>
    </row>
    <row r="178" spans="3:21" x14ac:dyDescent="0.2">
      <c r="D178" s="546"/>
      <c r="E178" s="546"/>
      <c r="F178" s="546"/>
      <c r="G178" s="546"/>
      <c r="H178" s="546"/>
      <c r="I178" s="546"/>
      <c r="J178" s="546"/>
      <c r="K178" s="546"/>
      <c r="L178" s="546"/>
      <c r="M178" s="546"/>
      <c r="N178" s="546"/>
      <c r="O178" s="546"/>
      <c r="P178" s="546"/>
      <c r="Q178" s="546"/>
      <c r="R178" s="546"/>
      <c r="S178" s="546"/>
      <c r="T178" s="546"/>
      <c r="U178" s="546"/>
    </row>
    <row r="179" spans="3:21" x14ac:dyDescent="0.2">
      <c r="D179" s="546"/>
      <c r="E179" s="546"/>
      <c r="F179" s="546"/>
      <c r="G179" s="546"/>
      <c r="H179" s="546"/>
      <c r="I179" s="546"/>
      <c r="J179" s="546"/>
      <c r="K179" s="546"/>
      <c r="L179" s="546"/>
      <c r="M179" s="546"/>
      <c r="N179" s="546"/>
      <c r="O179" s="546"/>
      <c r="P179" s="546"/>
      <c r="Q179" s="546"/>
      <c r="R179" s="546"/>
      <c r="S179" s="546"/>
      <c r="T179" s="546"/>
      <c r="U179" s="546"/>
    </row>
    <row r="180" spans="3:21" x14ac:dyDescent="0.2">
      <c r="D180" s="546"/>
      <c r="E180" s="546"/>
      <c r="F180" s="546"/>
      <c r="G180" s="546"/>
      <c r="H180" s="546"/>
      <c r="I180" s="546"/>
      <c r="J180" s="546"/>
      <c r="K180" s="546"/>
      <c r="L180" s="546"/>
      <c r="M180" s="546"/>
      <c r="N180" s="546"/>
      <c r="O180" s="546"/>
      <c r="P180" s="546"/>
      <c r="Q180" s="546"/>
      <c r="R180" s="546"/>
      <c r="S180" s="546"/>
      <c r="T180" s="546"/>
      <c r="U180" s="546"/>
    </row>
    <row r="181" spans="3:21" x14ac:dyDescent="0.2">
      <c r="C181" s="72" t="s">
        <v>118</v>
      </c>
      <c r="D181" s="546" t="s">
        <v>119</v>
      </c>
      <c r="E181" s="546"/>
      <c r="F181" s="546"/>
      <c r="G181" s="546"/>
      <c r="H181" s="546"/>
      <c r="I181" s="546"/>
      <c r="J181" s="546"/>
      <c r="K181" s="546"/>
      <c r="L181" s="546"/>
      <c r="M181" s="546"/>
      <c r="N181" s="546"/>
      <c r="O181" s="546"/>
      <c r="P181" s="546"/>
      <c r="Q181" s="546"/>
      <c r="R181" s="546"/>
      <c r="S181" s="546"/>
      <c r="T181" s="546"/>
      <c r="U181" s="546"/>
    </row>
    <row r="182" spans="3:21" x14ac:dyDescent="0.2">
      <c r="D182" s="546"/>
      <c r="E182" s="546"/>
      <c r="F182" s="546"/>
      <c r="G182" s="546"/>
      <c r="H182" s="546"/>
      <c r="I182" s="546"/>
      <c r="J182" s="546"/>
      <c r="K182" s="546"/>
      <c r="L182" s="546"/>
      <c r="M182" s="546"/>
      <c r="N182" s="546"/>
      <c r="O182" s="546"/>
      <c r="P182" s="546"/>
      <c r="Q182" s="546"/>
      <c r="R182" s="546"/>
      <c r="S182" s="546"/>
      <c r="T182" s="546"/>
      <c r="U182" s="546"/>
    </row>
    <row r="183" spans="3:21" x14ac:dyDescent="0.2">
      <c r="D183" s="546"/>
      <c r="E183" s="546"/>
      <c r="F183" s="546"/>
      <c r="G183" s="546"/>
      <c r="H183" s="546"/>
      <c r="I183" s="546"/>
      <c r="J183" s="546"/>
      <c r="K183" s="546"/>
      <c r="L183" s="546"/>
      <c r="M183" s="546"/>
      <c r="N183" s="546"/>
      <c r="O183" s="546"/>
      <c r="P183" s="546"/>
      <c r="Q183" s="546"/>
      <c r="R183" s="546"/>
      <c r="S183" s="546"/>
      <c r="T183" s="546"/>
      <c r="U183" s="546"/>
    </row>
    <row r="184" spans="3:21" x14ac:dyDescent="0.2">
      <c r="D184" s="546"/>
      <c r="E184" s="546"/>
      <c r="F184" s="546"/>
      <c r="G184" s="546"/>
      <c r="H184" s="546"/>
      <c r="I184" s="546"/>
      <c r="J184" s="546"/>
      <c r="K184" s="546"/>
      <c r="L184" s="546"/>
      <c r="M184" s="546"/>
      <c r="N184" s="546"/>
      <c r="O184" s="546"/>
      <c r="P184" s="546"/>
      <c r="Q184" s="546"/>
      <c r="R184" s="546"/>
      <c r="S184" s="546"/>
      <c r="T184" s="546"/>
      <c r="U184" s="546"/>
    </row>
    <row r="185" spans="3:21" x14ac:dyDescent="0.2">
      <c r="D185" s="546"/>
      <c r="E185" s="546"/>
      <c r="F185" s="546"/>
      <c r="G185" s="546"/>
      <c r="H185" s="546"/>
      <c r="I185" s="546"/>
      <c r="J185" s="546"/>
      <c r="K185" s="546"/>
      <c r="L185" s="546"/>
      <c r="M185" s="546"/>
      <c r="N185" s="546"/>
      <c r="O185" s="546"/>
      <c r="P185" s="546"/>
      <c r="Q185" s="546"/>
      <c r="R185" s="546"/>
      <c r="S185" s="546"/>
      <c r="T185" s="546"/>
      <c r="U185" s="546"/>
    </row>
    <row r="186" spans="3:21" x14ac:dyDescent="0.2">
      <c r="D186" s="562"/>
      <c r="E186" s="562"/>
      <c r="F186" s="562"/>
      <c r="G186" s="562"/>
      <c r="H186" s="562"/>
      <c r="I186" s="562"/>
      <c r="J186" s="562"/>
      <c r="K186" s="562"/>
      <c r="L186" s="562"/>
      <c r="M186" s="562"/>
      <c r="N186" s="562"/>
      <c r="O186" s="562"/>
      <c r="P186" s="562"/>
      <c r="Q186" s="562"/>
      <c r="R186" s="562"/>
      <c r="S186" s="562"/>
      <c r="T186" s="562"/>
      <c r="U186" s="562"/>
    </row>
    <row r="187" spans="3:21" x14ac:dyDescent="0.2">
      <c r="D187" s="562"/>
      <c r="E187" s="562"/>
      <c r="F187" s="562"/>
      <c r="G187" s="562"/>
      <c r="H187" s="562"/>
      <c r="I187" s="562"/>
      <c r="J187" s="562"/>
      <c r="K187" s="562"/>
      <c r="L187" s="562"/>
      <c r="M187" s="562"/>
      <c r="N187" s="562"/>
      <c r="O187" s="562"/>
      <c r="P187" s="562"/>
      <c r="Q187" s="562"/>
      <c r="R187" s="562"/>
      <c r="S187" s="562"/>
      <c r="T187" s="562"/>
      <c r="U187" s="562"/>
    </row>
    <row r="189" spans="3:21" x14ac:dyDescent="0.2">
      <c r="C189" s="72" t="s">
        <v>120</v>
      </c>
      <c r="D189" s="546" t="s">
        <v>121</v>
      </c>
      <c r="E189" s="546"/>
      <c r="F189" s="546"/>
      <c r="G189" s="546"/>
      <c r="H189" s="546"/>
      <c r="I189" s="546"/>
      <c r="J189" s="546"/>
      <c r="K189" s="546"/>
      <c r="L189" s="546"/>
      <c r="M189" s="546"/>
      <c r="N189" s="546"/>
      <c r="O189" s="546"/>
      <c r="P189" s="546"/>
      <c r="Q189" s="546"/>
      <c r="R189" s="546"/>
      <c r="S189" s="546"/>
      <c r="T189" s="546"/>
      <c r="U189" s="546"/>
    </row>
    <row r="190" spans="3:21" x14ac:dyDescent="0.2">
      <c r="D190" s="546"/>
      <c r="E190" s="546"/>
      <c r="F190" s="546"/>
      <c r="G190" s="546"/>
      <c r="H190" s="546"/>
      <c r="I190" s="546"/>
      <c r="J190" s="546"/>
      <c r="K190" s="546"/>
      <c r="L190" s="546"/>
      <c r="M190" s="546"/>
      <c r="N190" s="546"/>
      <c r="O190" s="546"/>
      <c r="P190" s="546"/>
      <c r="Q190" s="546"/>
      <c r="R190" s="546"/>
      <c r="S190" s="546"/>
      <c r="T190" s="546"/>
      <c r="U190" s="546"/>
    </row>
    <row r="191" spans="3:21" x14ac:dyDescent="0.2">
      <c r="D191" s="546"/>
      <c r="E191" s="546"/>
      <c r="F191" s="546"/>
      <c r="G191" s="546"/>
      <c r="H191" s="546"/>
      <c r="I191" s="546"/>
      <c r="J191" s="546"/>
      <c r="K191" s="546"/>
      <c r="L191" s="546"/>
      <c r="M191" s="546"/>
      <c r="N191" s="546"/>
      <c r="O191" s="546"/>
      <c r="P191" s="546"/>
      <c r="Q191" s="546"/>
      <c r="R191" s="546"/>
      <c r="S191" s="546"/>
      <c r="T191" s="546"/>
      <c r="U191" s="546"/>
    </row>
    <row r="192" spans="3:21" x14ac:dyDescent="0.2">
      <c r="D192" s="562"/>
      <c r="E192" s="562"/>
      <c r="F192" s="562"/>
      <c r="G192" s="562"/>
      <c r="H192" s="562"/>
      <c r="I192" s="562"/>
      <c r="J192" s="562"/>
      <c r="K192" s="562"/>
      <c r="L192" s="562"/>
      <c r="M192" s="562"/>
      <c r="N192" s="562"/>
      <c r="O192" s="562"/>
      <c r="P192" s="562"/>
      <c r="Q192" s="562"/>
      <c r="R192" s="562"/>
      <c r="S192" s="562"/>
      <c r="T192" s="562"/>
      <c r="U192" s="562"/>
    </row>
    <row r="193" spans="3:21" x14ac:dyDescent="0.2">
      <c r="D193" s="562"/>
      <c r="E193" s="562"/>
      <c r="F193" s="562"/>
      <c r="G193" s="562"/>
      <c r="H193" s="562"/>
      <c r="I193" s="562"/>
      <c r="J193" s="562"/>
      <c r="K193" s="562"/>
      <c r="L193" s="562"/>
      <c r="M193" s="562"/>
      <c r="N193" s="562"/>
      <c r="O193" s="562"/>
      <c r="P193" s="562"/>
      <c r="Q193" s="562"/>
      <c r="R193" s="562"/>
      <c r="S193" s="562"/>
      <c r="T193" s="562"/>
      <c r="U193" s="562"/>
    </row>
    <row r="194" spans="3:21" x14ac:dyDescent="0.2">
      <c r="D194" s="562"/>
      <c r="E194" s="562"/>
      <c r="F194" s="562"/>
      <c r="G194" s="562"/>
      <c r="H194" s="562"/>
      <c r="I194" s="562"/>
      <c r="J194" s="562"/>
      <c r="K194" s="562"/>
      <c r="L194" s="562"/>
      <c r="M194" s="562"/>
      <c r="N194" s="562"/>
      <c r="O194" s="562"/>
      <c r="P194" s="562"/>
      <c r="Q194" s="562"/>
      <c r="R194" s="562"/>
      <c r="S194" s="562"/>
      <c r="T194" s="562"/>
      <c r="U194" s="562"/>
    </row>
    <row r="195" spans="3:21" x14ac:dyDescent="0.2">
      <c r="D195" s="562"/>
      <c r="E195" s="562"/>
      <c r="F195" s="562"/>
      <c r="G195" s="562"/>
      <c r="H195" s="562"/>
      <c r="I195" s="562"/>
      <c r="J195" s="562"/>
      <c r="K195" s="562"/>
      <c r="L195" s="562"/>
      <c r="M195" s="562"/>
      <c r="N195" s="562"/>
      <c r="O195" s="562"/>
      <c r="P195" s="562"/>
      <c r="Q195" s="562"/>
      <c r="R195" s="562"/>
      <c r="S195" s="562"/>
      <c r="T195" s="562"/>
      <c r="U195" s="562"/>
    </row>
    <row r="196" spans="3:21" x14ac:dyDescent="0.2">
      <c r="D196" s="562"/>
      <c r="E196" s="562"/>
      <c r="F196" s="562"/>
      <c r="G196" s="562"/>
      <c r="H196" s="562"/>
      <c r="I196" s="562"/>
      <c r="J196" s="562"/>
      <c r="K196" s="562"/>
      <c r="L196" s="562"/>
      <c r="M196" s="562"/>
      <c r="N196" s="562"/>
      <c r="O196" s="562"/>
      <c r="P196" s="562"/>
      <c r="Q196" s="562"/>
      <c r="R196" s="562"/>
      <c r="S196" s="562"/>
      <c r="T196" s="562"/>
      <c r="U196" s="562"/>
    </row>
    <row r="197" spans="3:21" x14ac:dyDescent="0.2">
      <c r="D197" s="562"/>
      <c r="E197" s="562"/>
      <c r="F197" s="562"/>
      <c r="G197" s="562"/>
      <c r="H197" s="562"/>
      <c r="I197" s="562"/>
      <c r="J197" s="562"/>
      <c r="K197" s="562"/>
      <c r="L197" s="562"/>
      <c r="M197" s="562"/>
      <c r="N197" s="562"/>
      <c r="O197" s="562"/>
      <c r="P197" s="562"/>
      <c r="Q197" s="562"/>
      <c r="R197" s="562"/>
      <c r="S197" s="562"/>
      <c r="T197" s="562"/>
      <c r="U197" s="562"/>
    </row>
    <row r="199" spans="3:21" x14ac:dyDescent="0.2">
      <c r="C199" s="72" t="s">
        <v>122</v>
      </c>
      <c r="D199" s="546" t="s">
        <v>315</v>
      </c>
      <c r="E199" s="546"/>
      <c r="F199" s="546"/>
      <c r="G199" s="546"/>
      <c r="H199" s="546"/>
      <c r="I199" s="546"/>
      <c r="J199" s="546"/>
      <c r="K199" s="546"/>
      <c r="L199" s="546"/>
      <c r="M199" s="546"/>
      <c r="N199" s="546"/>
      <c r="O199" s="546"/>
      <c r="P199" s="546"/>
      <c r="Q199" s="546"/>
      <c r="R199" s="546"/>
      <c r="S199" s="546"/>
      <c r="T199" s="546"/>
      <c r="U199" s="546"/>
    </row>
    <row r="200" spans="3:21" x14ac:dyDescent="0.2">
      <c r="D200" s="546"/>
      <c r="E200" s="546"/>
      <c r="F200" s="546"/>
      <c r="G200" s="546"/>
      <c r="H200" s="546"/>
      <c r="I200" s="546"/>
      <c r="J200" s="546"/>
      <c r="K200" s="546"/>
      <c r="L200" s="546"/>
      <c r="M200" s="546"/>
      <c r="N200" s="546"/>
      <c r="O200" s="546"/>
      <c r="P200" s="546"/>
      <c r="Q200" s="546"/>
      <c r="R200" s="546"/>
      <c r="S200" s="546"/>
      <c r="T200" s="546"/>
      <c r="U200" s="546"/>
    </row>
    <row r="201" spans="3:21" x14ac:dyDescent="0.2">
      <c r="D201" s="546"/>
      <c r="E201" s="546"/>
      <c r="F201" s="546"/>
      <c r="G201" s="546"/>
      <c r="H201" s="546"/>
      <c r="I201" s="546"/>
      <c r="J201" s="546"/>
      <c r="K201" s="546"/>
      <c r="L201" s="546"/>
      <c r="M201" s="546"/>
      <c r="N201" s="546"/>
      <c r="O201" s="546"/>
      <c r="P201" s="546"/>
      <c r="Q201" s="546"/>
      <c r="R201" s="546"/>
      <c r="S201" s="546"/>
      <c r="T201" s="546"/>
      <c r="U201" s="546"/>
    </row>
    <row r="202" spans="3:21" x14ac:dyDescent="0.2">
      <c r="D202" s="546"/>
      <c r="E202" s="546"/>
      <c r="F202" s="546"/>
      <c r="G202" s="546"/>
      <c r="H202" s="546"/>
      <c r="I202" s="546"/>
      <c r="J202" s="546"/>
      <c r="K202" s="546"/>
      <c r="L202" s="546"/>
      <c r="M202" s="546"/>
      <c r="N202" s="546"/>
      <c r="O202" s="546"/>
      <c r="P202" s="546"/>
      <c r="Q202" s="546"/>
      <c r="R202" s="546"/>
      <c r="S202" s="546"/>
      <c r="T202" s="546"/>
      <c r="U202" s="546"/>
    </row>
    <row r="203" spans="3:21" x14ac:dyDescent="0.2">
      <c r="D203" s="546"/>
      <c r="E203" s="546"/>
      <c r="F203" s="546"/>
      <c r="G203" s="546"/>
      <c r="H203" s="546"/>
      <c r="I203" s="546"/>
      <c r="J203" s="546"/>
      <c r="K203" s="546"/>
      <c r="L203" s="546"/>
      <c r="M203" s="546"/>
      <c r="N203" s="546"/>
      <c r="O203" s="546"/>
      <c r="P203" s="546"/>
      <c r="Q203" s="546"/>
      <c r="R203" s="546"/>
      <c r="S203" s="546"/>
      <c r="T203" s="546"/>
      <c r="U203" s="546"/>
    </row>
    <row r="204" spans="3:21" x14ac:dyDescent="0.2">
      <c r="D204" s="546"/>
      <c r="E204" s="546"/>
      <c r="F204" s="546"/>
      <c r="G204" s="546"/>
      <c r="H204" s="546"/>
      <c r="I204" s="546"/>
      <c r="J204" s="546"/>
      <c r="K204" s="546"/>
      <c r="L204" s="546"/>
      <c r="M204" s="546"/>
      <c r="N204" s="546"/>
      <c r="O204" s="546"/>
      <c r="P204" s="546"/>
      <c r="Q204" s="546"/>
      <c r="R204" s="546"/>
      <c r="S204" s="546"/>
      <c r="T204" s="546"/>
      <c r="U204" s="546"/>
    </row>
    <row r="205" spans="3:21" x14ac:dyDescent="0.2">
      <c r="D205" s="546"/>
      <c r="E205" s="546"/>
      <c r="F205" s="546"/>
      <c r="G205" s="546"/>
      <c r="H205" s="546"/>
      <c r="I205" s="546"/>
      <c r="J205" s="546"/>
      <c r="K205" s="546"/>
      <c r="L205" s="546"/>
      <c r="M205" s="546"/>
      <c r="N205" s="546"/>
      <c r="O205" s="546"/>
      <c r="P205" s="546"/>
      <c r="Q205" s="546"/>
      <c r="R205" s="546"/>
      <c r="S205" s="546"/>
      <c r="T205" s="546"/>
      <c r="U205" s="546"/>
    </row>
    <row r="206" spans="3:21" x14ac:dyDescent="0.2">
      <c r="D206" s="546"/>
      <c r="E206" s="546"/>
      <c r="F206" s="546"/>
      <c r="G206" s="546"/>
      <c r="H206" s="546"/>
      <c r="I206" s="546"/>
      <c r="J206" s="546"/>
      <c r="K206" s="546"/>
      <c r="L206" s="546"/>
      <c r="M206" s="546"/>
      <c r="N206" s="546"/>
      <c r="O206" s="546"/>
      <c r="P206" s="546"/>
      <c r="Q206" s="546"/>
      <c r="R206" s="546"/>
      <c r="S206" s="546"/>
      <c r="T206" s="546"/>
      <c r="U206" s="546"/>
    </row>
    <row r="207" spans="3:21" x14ac:dyDescent="0.2">
      <c r="D207" s="546"/>
      <c r="E207" s="546"/>
      <c r="F207" s="546"/>
      <c r="G207" s="546"/>
      <c r="H207" s="546"/>
      <c r="I207" s="546"/>
      <c r="J207" s="546"/>
      <c r="K207" s="546"/>
      <c r="L207" s="546"/>
      <c r="M207" s="546"/>
      <c r="N207" s="546"/>
      <c r="O207" s="546"/>
      <c r="P207" s="546"/>
      <c r="Q207" s="546"/>
      <c r="R207" s="546"/>
      <c r="S207" s="546"/>
      <c r="T207" s="546"/>
      <c r="U207" s="546"/>
    </row>
    <row r="208" spans="3:21" x14ac:dyDescent="0.2">
      <c r="D208" s="546"/>
      <c r="E208" s="546"/>
      <c r="F208" s="546"/>
      <c r="G208" s="546"/>
      <c r="H208" s="546"/>
      <c r="I208" s="546"/>
      <c r="J208" s="546"/>
      <c r="K208" s="546"/>
      <c r="L208" s="546"/>
      <c r="M208" s="546"/>
      <c r="N208" s="546"/>
      <c r="O208" s="546"/>
      <c r="P208" s="546"/>
      <c r="Q208" s="546"/>
      <c r="R208" s="546"/>
      <c r="S208" s="546"/>
      <c r="T208" s="546"/>
      <c r="U208" s="546"/>
    </row>
    <row r="209" spans="3:21" x14ac:dyDescent="0.2">
      <c r="D209" s="546"/>
      <c r="E209" s="546"/>
      <c r="F209" s="546"/>
      <c r="G209" s="546"/>
      <c r="H209" s="546"/>
      <c r="I209" s="546"/>
      <c r="J209" s="546"/>
      <c r="K209" s="546"/>
      <c r="L209" s="546"/>
      <c r="M209" s="546"/>
      <c r="N209" s="546"/>
      <c r="O209" s="546"/>
      <c r="P209" s="546"/>
      <c r="Q209" s="546"/>
      <c r="R209" s="546"/>
      <c r="S209" s="546"/>
      <c r="T209" s="546"/>
      <c r="U209" s="546"/>
    </row>
    <row r="210" spans="3:21" x14ac:dyDescent="0.2">
      <c r="D210" s="546"/>
      <c r="E210" s="546"/>
      <c r="F210" s="546"/>
      <c r="G210" s="546"/>
      <c r="H210" s="546"/>
      <c r="I210" s="546"/>
      <c r="J210" s="546"/>
      <c r="K210" s="546"/>
      <c r="L210" s="546"/>
      <c r="M210" s="546"/>
      <c r="N210" s="546"/>
      <c r="O210" s="546"/>
      <c r="P210" s="546"/>
      <c r="Q210" s="546"/>
      <c r="R210" s="546"/>
      <c r="S210" s="546"/>
      <c r="T210" s="546"/>
      <c r="U210" s="546"/>
    </row>
    <row r="212" spans="3:21" x14ac:dyDescent="0.2">
      <c r="C212" s="547" t="s">
        <v>123</v>
      </c>
      <c r="D212" s="546"/>
      <c r="E212" s="546"/>
      <c r="F212" s="546"/>
      <c r="G212" s="546"/>
      <c r="H212" s="546"/>
      <c r="I212" s="546"/>
      <c r="J212" s="546"/>
      <c r="K212" s="546"/>
      <c r="L212" s="546"/>
      <c r="M212" s="546"/>
      <c r="N212" s="546"/>
      <c r="O212" s="546"/>
      <c r="P212" s="546"/>
      <c r="Q212" s="546"/>
      <c r="R212" s="546"/>
      <c r="S212" s="546"/>
      <c r="T212" s="546"/>
      <c r="U212" s="546"/>
    </row>
    <row r="214" spans="3:21" ht="13.15" customHeight="1" x14ac:dyDescent="0.2">
      <c r="C214" s="72" t="s">
        <v>124</v>
      </c>
      <c r="D214" s="546" t="s">
        <v>509</v>
      </c>
      <c r="E214" s="546"/>
      <c r="F214" s="546"/>
      <c r="G214" s="648">
        <f>'Dati '!D36</f>
        <v>0</v>
      </c>
      <c r="H214" s="546"/>
      <c r="I214" s="546"/>
      <c r="J214" s="546" t="str">
        <f>IFERROR(VLOOKUP('Dati '!D36,Fonti!$H$2:$I$60,2,FALSE),"")</f>
        <v/>
      </c>
      <c r="K214" s="546"/>
      <c r="L214" s="546"/>
      <c r="M214" s="546"/>
      <c r="N214" s="546"/>
      <c r="O214" s="546"/>
      <c r="P214" s="546"/>
      <c r="Q214" s="647"/>
      <c r="R214" s="546" t="s">
        <v>487</v>
      </c>
      <c r="S214" s="647"/>
      <c r="T214" s="647"/>
      <c r="U214" s="647"/>
    </row>
    <row r="215" spans="3:21" x14ac:dyDescent="0.2">
      <c r="D215" s="546" t="s">
        <v>488</v>
      </c>
      <c r="E215" s="546"/>
      <c r="F215" s="546"/>
      <c r="G215" s="546"/>
      <c r="H215" s="546"/>
      <c r="I215" s="546"/>
      <c r="J215" s="546"/>
      <c r="K215" s="546"/>
      <c r="L215" s="546"/>
      <c r="M215" s="546"/>
      <c r="N215" s="546"/>
      <c r="O215" s="546"/>
      <c r="P215" s="546"/>
      <c r="Q215" s="546"/>
      <c r="R215" s="546"/>
      <c r="S215" s="546"/>
      <c r="T215" s="546"/>
      <c r="U215" s="546"/>
    </row>
    <row r="216" spans="3:21" x14ac:dyDescent="0.2">
      <c r="D216" s="646"/>
      <c r="E216" s="646"/>
      <c r="F216" s="646"/>
      <c r="G216" s="646"/>
      <c r="H216" s="646"/>
      <c r="I216" s="646"/>
      <c r="J216" s="646"/>
      <c r="K216" s="646"/>
      <c r="L216" s="646"/>
      <c r="M216" s="646"/>
      <c r="N216" s="646"/>
      <c r="O216" s="646"/>
      <c r="P216" s="646"/>
      <c r="Q216" s="646"/>
      <c r="R216" s="646"/>
      <c r="S216" s="646"/>
      <c r="T216" s="646"/>
      <c r="U216" s="646"/>
    </row>
    <row r="218" spans="3:21" ht="10.15" customHeight="1" x14ac:dyDescent="0.2">
      <c r="C218" s="72" t="s">
        <v>125</v>
      </c>
      <c r="D218" s="546" t="s">
        <v>246</v>
      </c>
      <c r="E218" s="546"/>
      <c r="F218" s="546"/>
      <c r="G218" s="546"/>
      <c r="H218" s="546"/>
      <c r="I218" s="546"/>
      <c r="J218" s="546"/>
      <c r="K218" s="546"/>
      <c r="L218" s="546"/>
      <c r="M218" s="546"/>
      <c r="N218" s="546"/>
      <c r="O218" s="546"/>
      <c r="P218" s="546"/>
      <c r="Q218" s="546"/>
      <c r="R218" s="546"/>
      <c r="S218" s="546"/>
      <c r="T218" s="546"/>
      <c r="U218" s="546"/>
    </row>
    <row r="219" spans="3:21" ht="10.15" customHeight="1" x14ac:dyDescent="0.2">
      <c r="D219" s="546"/>
      <c r="E219" s="546"/>
      <c r="F219" s="546"/>
      <c r="G219" s="546"/>
      <c r="H219" s="546"/>
      <c r="I219" s="546"/>
      <c r="J219" s="546"/>
      <c r="K219" s="546"/>
      <c r="L219" s="546"/>
      <c r="M219" s="546"/>
      <c r="N219" s="546"/>
      <c r="O219" s="546"/>
      <c r="P219" s="546"/>
      <c r="Q219" s="546"/>
      <c r="R219" s="546"/>
      <c r="S219" s="546"/>
      <c r="T219" s="546"/>
      <c r="U219" s="546"/>
    </row>
    <row r="220" spans="3:21" ht="10.15" customHeight="1" x14ac:dyDescent="0.2">
      <c r="D220" s="646"/>
      <c r="E220" s="646"/>
      <c r="F220" s="646"/>
      <c r="G220" s="646"/>
      <c r="H220" s="646"/>
      <c r="I220" s="646"/>
      <c r="J220" s="646"/>
      <c r="K220" s="646"/>
      <c r="L220" s="646"/>
      <c r="M220" s="646"/>
      <c r="N220" s="646"/>
      <c r="O220" s="646"/>
      <c r="P220" s="646"/>
      <c r="Q220" s="646"/>
      <c r="R220" s="646"/>
      <c r="S220" s="646"/>
      <c r="T220" s="646"/>
      <c r="U220" s="646"/>
    </row>
    <row r="222" spans="3:21" x14ac:dyDescent="0.2">
      <c r="C222" s="72" t="s">
        <v>126</v>
      </c>
      <c r="D222" s="546" t="s">
        <v>127</v>
      </c>
      <c r="E222" s="546"/>
      <c r="F222" s="546"/>
      <c r="G222" s="546"/>
      <c r="H222" s="546"/>
      <c r="I222" s="546"/>
      <c r="J222" s="546"/>
      <c r="K222" s="546"/>
      <c r="L222" s="546"/>
      <c r="M222" s="546"/>
      <c r="N222" s="546"/>
      <c r="O222" s="546"/>
      <c r="P222" s="546"/>
      <c r="Q222" s="546"/>
      <c r="R222" s="546"/>
      <c r="S222" s="546"/>
      <c r="T222" s="546"/>
      <c r="U222" s="546"/>
    </row>
    <row r="223" spans="3:21" x14ac:dyDescent="0.2">
      <c r="D223" s="546"/>
      <c r="E223" s="546"/>
      <c r="F223" s="546"/>
      <c r="G223" s="546"/>
      <c r="H223" s="546"/>
      <c r="I223" s="546"/>
      <c r="J223" s="546"/>
      <c r="K223" s="546"/>
      <c r="L223" s="546"/>
      <c r="M223" s="546"/>
      <c r="N223" s="546"/>
      <c r="O223" s="546"/>
      <c r="P223" s="546"/>
      <c r="Q223" s="546"/>
      <c r="R223" s="546"/>
      <c r="S223" s="546"/>
      <c r="T223" s="546"/>
      <c r="U223" s="546"/>
    </row>
    <row r="224" spans="3:21" x14ac:dyDescent="0.2">
      <c r="D224" s="546"/>
      <c r="E224" s="546"/>
      <c r="F224" s="546"/>
      <c r="G224" s="546"/>
      <c r="H224" s="546"/>
      <c r="I224" s="546"/>
      <c r="J224" s="546"/>
      <c r="K224" s="546"/>
      <c r="L224" s="546"/>
      <c r="M224" s="546"/>
      <c r="N224" s="546"/>
      <c r="O224" s="546"/>
      <c r="P224" s="546"/>
      <c r="Q224" s="546"/>
      <c r="R224" s="546"/>
      <c r="S224" s="546"/>
      <c r="T224" s="546"/>
      <c r="U224" s="546"/>
    </row>
    <row r="225" spans="3:21" x14ac:dyDescent="0.2">
      <c r="D225" s="562"/>
      <c r="E225" s="562"/>
      <c r="F225" s="562"/>
      <c r="G225" s="562"/>
      <c r="H225" s="562"/>
      <c r="I225" s="562"/>
      <c r="J225" s="562"/>
      <c r="K225" s="562"/>
      <c r="L225" s="562"/>
      <c r="M225" s="562"/>
      <c r="N225" s="562"/>
      <c r="O225" s="562"/>
      <c r="P225" s="562"/>
      <c r="Q225" s="562"/>
      <c r="R225" s="562"/>
      <c r="S225" s="562"/>
      <c r="T225" s="562"/>
      <c r="U225" s="562"/>
    </row>
    <row r="226" spans="3:21" x14ac:dyDescent="0.2">
      <c r="D226" s="562"/>
      <c r="E226" s="562"/>
      <c r="F226" s="562"/>
      <c r="G226" s="562"/>
      <c r="H226" s="562"/>
      <c r="I226" s="562"/>
      <c r="J226" s="562"/>
      <c r="K226" s="562"/>
      <c r="L226" s="562"/>
      <c r="M226" s="562"/>
      <c r="N226" s="562"/>
      <c r="O226" s="562"/>
      <c r="P226" s="562"/>
      <c r="Q226" s="562"/>
      <c r="R226" s="562"/>
      <c r="S226" s="562"/>
      <c r="T226" s="562"/>
      <c r="U226" s="562"/>
    </row>
    <row r="227" spans="3:21" x14ac:dyDescent="0.2">
      <c r="D227" s="562"/>
      <c r="E227" s="562"/>
      <c r="F227" s="562"/>
      <c r="G227" s="562"/>
      <c r="H227" s="562"/>
      <c r="I227" s="562"/>
      <c r="J227" s="562"/>
      <c r="K227" s="562"/>
      <c r="L227" s="562"/>
      <c r="M227" s="562"/>
      <c r="N227" s="562"/>
      <c r="O227" s="562"/>
      <c r="P227" s="562"/>
      <c r="Q227" s="562"/>
      <c r="R227" s="562"/>
      <c r="S227" s="562"/>
      <c r="T227" s="562"/>
      <c r="U227" s="562"/>
    </row>
    <row r="228" spans="3:21" x14ac:dyDescent="0.2">
      <c r="D228" s="562"/>
      <c r="E228" s="562"/>
      <c r="F228" s="562"/>
      <c r="G228" s="562"/>
      <c r="H228" s="562"/>
      <c r="I228" s="562"/>
      <c r="J228" s="562"/>
      <c r="K228" s="562"/>
      <c r="L228" s="562"/>
      <c r="M228" s="562"/>
      <c r="N228" s="562"/>
      <c r="O228" s="562"/>
      <c r="P228" s="562"/>
      <c r="Q228" s="562"/>
      <c r="R228" s="562"/>
      <c r="S228" s="562"/>
      <c r="T228" s="562"/>
      <c r="U228" s="562"/>
    </row>
    <row r="230" spans="3:21" x14ac:dyDescent="0.2">
      <c r="C230" s="130" t="s">
        <v>128</v>
      </c>
      <c r="D230" s="546" t="s">
        <v>129</v>
      </c>
      <c r="E230" s="546"/>
      <c r="F230" s="546"/>
      <c r="G230" s="546"/>
      <c r="H230" s="546"/>
      <c r="I230" s="546"/>
      <c r="J230" s="546"/>
      <c r="K230" s="546"/>
      <c r="L230" s="546"/>
      <c r="M230" s="546"/>
      <c r="N230" s="546"/>
      <c r="O230" s="546"/>
      <c r="P230" s="546"/>
      <c r="Q230" s="546"/>
      <c r="R230" s="546"/>
      <c r="S230" s="546"/>
      <c r="T230" s="546"/>
      <c r="U230" s="546"/>
    </row>
    <row r="231" spans="3:21" x14ac:dyDescent="0.2">
      <c r="C231" s="130"/>
      <c r="D231" s="646"/>
      <c r="E231" s="646"/>
      <c r="F231" s="646"/>
      <c r="G231" s="646"/>
      <c r="H231" s="646"/>
      <c r="I231" s="646"/>
      <c r="J231" s="646"/>
      <c r="K231" s="646"/>
      <c r="L231" s="646"/>
      <c r="M231" s="646"/>
      <c r="N231" s="646"/>
      <c r="O231" s="646"/>
      <c r="P231" s="646"/>
      <c r="Q231" s="646"/>
      <c r="R231" s="646"/>
      <c r="S231" s="646"/>
      <c r="T231" s="646"/>
      <c r="U231" s="646"/>
    </row>
    <row r="233" spans="3:21" x14ac:dyDescent="0.2">
      <c r="C233" s="547" t="s">
        <v>130</v>
      </c>
      <c r="D233" s="546"/>
      <c r="E233" s="546"/>
      <c r="F233" s="546"/>
      <c r="G233" s="546"/>
      <c r="H233" s="546"/>
      <c r="I233" s="546"/>
      <c r="J233" s="546"/>
      <c r="K233" s="546"/>
      <c r="L233" s="546"/>
      <c r="M233" s="546"/>
      <c r="N233" s="546"/>
      <c r="O233" s="546"/>
      <c r="P233" s="546"/>
      <c r="Q233" s="546"/>
      <c r="R233" s="546"/>
      <c r="S233" s="546"/>
      <c r="T233" s="546"/>
      <c r="U233" s="546"/>
    </row>
    <row r="235" spans="3:21" ht="10.15" customHeight="1" x14ac:dyDescent="0.2">
      <c r="C235" s="72" t="s">
        <v>131</v>
      </c>
      <c r="D235" s="546" t="s">
        <v>527</v>
      </c>
      <c r="E235" s="546"/>
      <c r="F235" s="546"/>
      <c r="G235" s="546"/>
      <c r="H235" s="546"/>
      <c r="I235" s="546"/>
      <c r="J235" s="546"/>
      <c r="K235" s="546"/>
      <c r="L235" s="546"/>
      <c r="M235" s="546"/>
      <c r="N235" s="546"/>
      <c r="O235" s="546"/>
      <c r="P235" s="546"/>
      <c r="Q235" s="546"/>
      <c r="R235" s="546"/>
      <c r="S235" s="546"/>
      <c r="T235" s="546"/>
      <c r="U235" s="546"/>
    </row>
    <row r="236" spans="3:21" ht="10.15" customHeight="1" x14ac:dyDescent="0.2">
      <c r="D236" s="546"/>
      <c r="E236" s="546"/>
      <c r="F236" s="546"/>
      <c r="G236" s="546"/>
      <c r="H236" s="546"/>
      <c r="I236" s="546"/>
      <c r="J236" s="546"/>
      <c r="K236" s="546"/>
      <c r="L236" s="546"/>
      <c r="M236" s="546"/>
      <c r="N236" s="546"/>
      <c r="O236" s="546"/>
      <c r="P236" s="546"/>
      <c r="Q236" s="546"/>
      <c r="R236" s="546"/>
      <c r="S236" s="546"/>
      <c r="T236" s="546"/>
      <c r="U236" s="546"/>
    </row>
    <row r="237" spans="3:21" ht="10.15" customHeight="1" x14ac:dyDescent="0.2">
      <c r="D237" s="546"/>
      <c r="E237" s="546"/>
      <c r="F237" s="546"/>
      <c r="G237" s="546"/>
      <c r="H237" s="546"/>
      <c r="I237" s="546"/>
      <c r="J237" s="546"/>
      <c r="K237" s="546"/>
      <c r="L237" s="546"/>
      <c r="M237" s="546"/>
      <c r="N237" s="546"/>
      <c r="O237" s="546"/>
      <c r="P237" s="546"/>
      <c r="Q237" s="546"/>
      <c r="R237" s="546"/>
      <c r="S237" s="546"/>
      <c r="T237" s="546"/>
      <c r="U237" s="546"/>
    </row>
    <row r="238" spans="3:21" ht="10.15" customHeight="1" x14ac:dyDescent="0.2"/>
    <row r="239" spans="3:21" ht="10.15" customHeight="1" x14ac:dyDescent="0.2">
      <c r="C239" s="72" t="s">
        <v>132</v>
      </c>
      <c r="D239" s="546" t="s">
        <v>247</v>
      </c>
      <c r="E239" s="546"/>
      <c r="F239" s="546"/>
      <c r="G239" s="546"/>
      <c r="H239" s="546"/>
      <c r="I239" s="546"/>
      <c r="J239" s="546"/>
      <c r="K239" s="546"/>
      <c r="L239" s="546"/>
      <c r="M239" s="546"/>
      <c r="N239" s="546"/>
      <c r="O239" s="546"/>
      <c r="P239" s="546"/>
      <c r="Q239" s="546"/>
      <c r="R239" s="546"/>
      <c r="S239" s="546"/>
      <c r="T239" s="546"/>
      <c r="U239" s="546"/>
    </row>
    <row r="240" spans="3:21" ht="10.15" customHeight="1" x14ac:dyDescent="0.2">
      <c r="D240" s="546"/>
      <c r="E240" s="546"/>
      <c r="F240" s="546"/>
      <c r="G240" s="546"/>
      <c r="H240" s="546"/>
      <c r="I240" s="546"/>
      <c r="J240" s="546"/>
      <c r="K240" s="546"/>
      <c r="L240" s="546"/>
      <c r="M240" s="546"/>
      <c r="N240" s="546"/>
      <c r="O240" s="546"/>
      <c r="P240" s="546"/>
      <c r="Q240" s="546"/>
      <c r="R240" s="546"/>
      <c r="S240" s="546"/>
      <c r="T240" s="546"/>
      <c r="U240" s="546"/>
    </row>
    <row r="241" spans="3:21" x14ac:dyDescent="0.2">
      <c r="D241" s="546"/>
      <c r="E241" s="546"/>
      <c r="F241" s="546"/>
      <c r="G241" s="546"/>
      <c r="H241" s="546"/>
      <c r="I241" s="546"/>
      <c r="J241" s="546"/>
      <c r="K241" s="546"/>
      <c r="L241" s="546"/>
      <c r="M241" s="546"/>
      <c r="N241" s="546"/>
      <c r="O241" s="546"/>
      <c r="P241" s="546"/>
      <c r="Q241" s="546"/>
      <c r="R241" s="546"/>
      <c r="S241" s="546"/>
      <c r="T241" s="546"/>
      <c r="U241" s="546"/>
    </row>
    <row r="242" spans="3:21" ht="10.15" customHeight="1" x14ac:dyDescent="0.2"/>
    <row r="243" spans="3:21" ht="10.15" customHeight="1" x14ac:dyDescent="0.2">
      <c r="C243" s="72" t="s">
        <v>133</v>
      </c>
      <c r="D243" s="546" t="s">
        <v>248</v>
      </c>
      <c r="E243" s="546"/>
      <c r="F243" s="546"/>
      <c r="G243" s="546"/>
      <c r="H243" s="546"/>
      <c r="I243" s="546"/>
      <c r="J243" s="546"/>
      <c r="K243" s="546"/>
      <c r="L243" s="546"/>
      <c r="M243" s="546"/>
      <c r="N243" s="546"/>
      <c r="O243" s="546"/>
      <c r="P243" s="546"/>
      <c r="Q243" s="546"/>
      <c r="R243" s="546"/>
      <c r="S243" s="546"/>
      <c r="T243" s="546"/>
      <c r="U243" s="546"/>
    </row>
    <row r="244" spans="3:21" ht="10.15" customHeight="1" x14ac:dyDescent="0.2">
      <c r="D244" s="546"/>
      <c r="E244" s="546"/>
      <c r="F244" s="546"/>
      <c r="G244" s="546"/>
      <c r="H244" s="546"/>
      <c r="I244" s="546"/>
      <c r="J244" s="546"/>
      <c r="K244" s="546"/>
      <c r="L244" s="546"/>
      <c r="M244" s="546"/>
      <c r="N244" s="546"/>
      <c r="O244" s="546"/>
      <c r="P244" s="546"/>
      <c r="Q244" s="546"/>
      <c r="R244" s="546"/>
      <c r="S244" s="546"/>
      <c r="T244" s="546"/>
      <c r="U244" s="546"/>
    </row>
    <row r="245" spans="3:21" ht="10.15" customHeight="1" x14ac:dyDescent="0.2">
      <c r="D245" s="546"/>
      <c r="E245" s="546"/>
      <c r="F245" s="546"/>
      <c r="G245" s="546"/>
      <c r="H245" s="546"/>
      <c r="I245" s="546"/>
      <c r="J245" s="546"/>
      <c r="K245" s="546"/>
      <c r="L245" s="546"/>
      <c r="M245" s="546"/>
      <c r="N245" s="546"/>
      <c r="O245" s="546"/>
      <c r="P245" s="546"/>
      <c r="Q245" s="546"/>
      <c r="R245" s="546"/>
      <c r="S245" s="546"/>
      <c r="T245" s="546"/>
      <c r="U245" s="546"/>
    </row>
    <row r="247" spans="3:21" x14ac:dyDescent="0.2">
      <c r="C247" s="130" t="s">
        <v>134</v>
      </c>
      <c r="D247" s="546" t="s">
        <v>534</v>
      </c>
      <c r="E247" s="546"/>
      <c r="F247" s="546"/>
      <c r="G247" s="546"/>
      <c r="H247" s="546"/>
      <c r="I247" s="546"/>
      <c r="J247" s="546"/>
      <c r="K247" s="546"/>
      <c r="L247" s="546"/>
      <c r="M247" s="546"/>
      <c r="N247" s="546"/>
      <c r="O247" s="546"/>
      <c r="P247" s="546"/>
      <c r="Q247" s="546"/>
      <c r="R247" s="546"/>
      <c r="S247" s="546"/>
      <c r="T247" s="546"/>
      <c r="U247" s="546"/>
    </row>
    <row r="248" spans="3:21" x14ac:dyDescent="0.2">
      <c r="D248" s="546"/>
      <c r="E248" s="546"/>
      <c r="F248" s="546"/>
      <c r="G248" s="546"/>
      <c r="H248" s="546"/>
      <c r="I248" s="546"/>
      <c r="J248" s="546"/>
      <c r="K248" s="546"/>
      <c r="L248" s="546"/>
      <c r="M248" s="546"/>
      <c r="N248" s="546"/>
      <c r="O248" s="546"/>
      <c r="P248" s="546"/>
      <c r="Q248" s="546"/>
      <c r="R248" s="546"/>
      <c r="S248" s="546"/>
      <c r="T248" s="546"/>
      <c r="U248" s="546"/>
    </row>
    <row r="249" spans="3:21" x14ac:dyDescent="0.2">
      <c r="D249" s="546"/>
      <c r="E249" s="546"/>
      <c r="F249" s="546"/>
      <c r="G249" s="546"/>
      <c r="H249" s="546"/>
      <c r="I249" s="546"/>
      <c r="J249" s="546"/>
      <c r="K249" s="546"/>
      <c r="L249" s="546"/>
      <c r="M249" s="546"/>
      <c r="N249" s="546"/>
      <c r="O249" s="546"/>
      <c r="P249" s="546"/>
      <c r="Q249" s="546"/>
      <c r="R249" s="546"/>
      <c r="S249" s="546"/>
      <c r="T249" s="546"/>
      <c r="U249" s="546"/>
    </row>
    <row r="250" spans="3:21" x14ac:dyDescent="0.2">
      <c r="D250" s="546"/>
      <c r="E250" s="546"/>
      <c r="F250" s="546"/>
      <c r="G250" s="546"/>
      <c r="H250" s="546"/>
      <c r="I250" s="546"/>
      <c r="J250" s="546"/>
      <c r="K250" s="546"/>
      <c r="L250" s="546"/>
      <c r="M250" s="546"/>
      <c r="N250" s="546"/>
      <c r="O250" s="546"/>
      <c r="P250" s="546"/>
      <c r="Q250" s="546"/>
      <c r="R250" s="546"/>
      <c r="S250" s="546"/>
      <c r="T250" s="546"/>
      <c r="U250" s="546"/>
    </row>
    <row r="251" spans="3:21" x14ac:dyDescent="0.2">
      <c r="D251" s="546"/>
      <c r="E251" s="546"/>
      <c r="F251" s="546"/>
      <c r="G251" s="546"/>
      <c r="H251" s="546"/>
      <c r="I251" s="546"/>
      <c r="J251" s="546"/>
      <c r="K251" s="546"/>
      <c r="L251" s="546"/>
      <c r="M251" s="546"/>
      <c r="N251" s="546"/>
      <c r="O251" s="546"/>
      <c r="P251" s="546"/>
      <c r="Q251" s="546"/>
      <c r="R251" s="546"/>
      <c r="S251" s="546"/>
      <c r="T251" s="546"/>
      <c r="U251" s="546"/>
    </row>
    <row r="252" spans="3:21" x14ac:dyDescent="0.2">
      <c r="D252" s="546"/>
      <c r="E252" s="546"/>
      <c r="F252" s="546"/>
      <c r="G252" s="546"/>
      <c r="H252" s="546"/>
      <c r="I252" s="546"/>
      <c r="J252" s="546"/>
      <c r="K252" s="546"/>
      <c r="L252" s="546"/>
      <c r="M252" s="546"/>
      <c r="N252" s="546"/>
      <c r="O252" s="546"/>
      <c r="P252" s="546"/>
      <c r="Q252" s="546"/>
      <c r="R252" s="546"/>
      <c r="S252" s="546"/>
      <c r="T252" s="546"/>
      <c r="U252" s="546"/>
    </row>
    <row r="254" spans="3:21" x14ac:dyDescent="0.2">
      <c r="C254" s="130" t="s">
        <v>135</v>
      </c>
      <c r="D254" s="546" t="s">
        <v>136</v>
      </c>
      <c r="E254" s="546"/>
      <c r="F254" s="546"/>
      <c r="G254" s="546"/>
      <c r="H254" s="546"/>
      <c r="I254" s="546"/>
      <c r="J254" s="546"/>
      <c r="K254" s="546"/>
      <c r="L254" s="546"/>
      <c r="M254" s="546"/>
      <c r="N254" s="546"/>
      <c r="O254" s="546"/>
      <c r="P254" s="546"/>
      <c r="Q254" s="546"/>
      <c r="R254" s="546"/>
      <c r="S254" s="546"/>
      <c r="T254" s="546"/>
      <c r="U254" s="546"/>
    </row>
    <row r="255" spans="3:21" x14ac:dyDescent="0.2">
      <c r="C255" s="130"/>
      <c r="D255" s="546"/>
      <c r="E255" s="546"/>
      <c r="F255" s="546"/>
      <c r="G255" s="546"/>
      <c r="H255" s="546"/>
      <c r="I255" s="546"/>
      <c r="J255" s="546"/>
      <c r="K255" s="546"/>
      <c r="L255" s="546"/>
      <c r="M255" s="546"/>
      <c r="N255" s="546"/>
      <c r="O255" s="546"/>
      <c r="P255" s="546"/>
      <c r="Q255" s="546"/>
      <c r="R255" s="546"/>
      <c r="S255" s="546"/>
      <c r="T255" s="546"/>
      <c r="U255" s="546"/>
    </row>
    <row r="256" spans="3:21" x14ac:dyDescent="0.2">
      <c r="D256" s="546"/>
      <c r="E256" s="546"/>
      <c r="F256" s="546"/>
      <c r="G256" s="546"/>
      <c r="H256" s="546"/>
      <c r="I256" s="546"/>
      <c r="J256" s="546"/>
      <c r="K256" s="546"/>
      <c r="L256" s="546"/>
      <c r="M256" s="546"/>
      <c r="N256" s="546"/>
      <c r="O256" s="546"/>
      <c r="P256" s="546"/>
      <c r="Q256" s="546"/>
      <c r="R256" s="546"/>
      <c r="S256" s="546"/>
      <c r="T256" s="546"/>
      <c r="U256" s="546"/>
    </row>
    <row r="257" spans="3:21" x14ac:dyDescent="0.2">
      <c r="D257" s="546"/>
      <c r="E257" s="546"/>
      <c r="F257" s="546"/>
      <c r="G257" s="546"/>
      <c r="H257" s="546"/>
      <c r="I257" s="546"/>
      <c r="J257" s="546"/>
      <c r="K257" s="546"/>
      <c r="L257" s="546"/>
      <c r="M257" s="546"/>
      <c r="N257" s="546"/>
      <c r="O257" s="546"/>
      <c r="P257" s="546"/>
      <c r="Q257" s="546"/>
      <c r="R257" s="546"/>
      <c r="S257" s="546"/>
      <c r="T257" s="546"/>
      <c r="U257" s="546"/>
    </row>
    <row r="259" spans="3:21" x14ac:dyDescent="0.2">
      <c r="C259" s="130" t="s">
        <v>137</v>
      </c>
      <c r="D259" s="546" t="s">
        <v>138</v>
      </c>
      <c r="E259" s="546"/>
      <c r="F259" s="546"/>
      <c r="G259" s="546"/>
      <c r="H259" s="546"/>
      <c r="I259" s="546"/>
      <c r="J259" s="546"/>
      <c r="K259" s="546"/>
      <c r="L259" s="546"/>
      <c r="M259" s="546"/>
      <c r="N259" s="546"/>
      <c r="O259" s="546"/>
      <c r="P259" s="546"/>
      <c r="Q259" s="546"/>
      <c r="R259" s="546"/>
      <c r="S259" s="546"/>
      <c r="T259" s="546"/>
      <c r="U259" s="546"/>
    </row>
    <row r="260" spans="3:21" x14ac:dyDescent="0.2">
      <c r="C260" s="130"/>
      <c r="D260" s="546"/>
      <c r="E260" s="546"/>
      <c r="F260" s="546"/>
      <c r="G260" s="546"/>
      <c r="H260" s="546"/>
      <c r="I260" s="546"/>
      <c r="J260" s="546"/>
      <c r="K260" s="546"/>
      <c r="L260" s="546"/>
      <c r="M260" s="546"/>
      <c r="N260" s="546"/>
      <c r="O260" s="546"/>
      <c r="P260" s="546"/>
      <c r="Q260" s="546"/>
      <c r="R260" s="546"/>
      <c r="S260" s="546"/>
      <c r="T260" s="546"/>
      <c r="U260" s="546"/>
    </row>
    <row r="261" spans="3:21" x14ac:dyDescent="0.2">
      <c r="D261" s="546"/>
      <c r="E261" s="546"/>
      <c r="F261" s="546"/>
      <c r="G261" s="546"/>
      <c r="H261" s="546"/>
      <c r="I261" s="546"/>
      <c r="J261" s="546"/>
      <c r="K261" s="546"/>
      <c r="L261" s="546"/>
      <c r="M261" s="546"/>
      <c r="N261" s="546"/>
      <c r="O261" s="546"/>
      <c r="P261" s="546"/>
      <c r="Q261" s="546"/>
      <c r="R261" s="546"/>
      <c r="S261" s="546"/>
      <c r="T261" s="546"/>
      <c r="U261" s="546"/>
    </row>
    <row r="263" spans="3:21" x14ac:dyDescent="0.2">
      <c r="C263" s="130" t="s">
        <v>139</v>
      </c>
      <c r="D263" s="546" t="s">
        <v>140</v>
      </c>
      <c r="E263" s="546"/>
      <c r="F263" s="546"/>
      <c r="G263" s="546"/>
      <c r="H263" s="546"/>
      <c r="I263" s="546"/>
      <c r="J263" s="546"/>
      <c r="K263" s="546"/>
      <c r="L263" s="546"/>
      <c r="M263" s="546"/>
      <c r="N263" s="546"/>
      <c r="O263" s="546"/>
      <c r="P263" s="546"/>
      <c r="Q263" s="546"/>
      <c r="R263" s="546"/>
      <c r="S263" s="546"/>
      <c r="T263" s="546"/>
      <c r="U263" s="546"/>
    </row>
    <row r="264" spans="3:21" x14ac:dyDescent="0.2">
      <c r="C264" s="130"/>
      <c r="D264" s="546"/>
      <c r="E264" s="546"/>
      <c r="F264" s="546"/>
      <c r="G264" s="546"/>
      <c r="H264" s="546"/>
      <c r="I264" s="546"/>
      <c r="J264" s="546"/>
      <c r="K264" s="546"/>
      <c r="L264" s="546"/>
      <c r="M264" s="546"/>
      <c r="N264" s="546"/>
      <c r="O264" s="546"/>
      <c r="P264" s="546"/>
      <c r="Q264" s="546"/>
      <c r="R264" s="546"/>
      <c r="S264" s="546"/>
      <c r="T264" s="546"/>
      <c r="U264" s="546"/>
    </row>
    <row r="265" spans="3:21" x14ac:dyDescent="0.2">
      <c r="D265" s="546"/>
      <c r="E265" s="546"/>
      <c r="F265" s="546"/>
      <c r="G265" s="546"/>
      <c r="H265" s="546"/>
      <c r="I265" s="546"/>
      <c r="J265" s="546"/>
      <c r="K265" s="546"/>
      <c r="L265" s="546"/>
      <c r="M265" s="546"/>
      <c r="N265" s="546"/>
      <c r="O265" s="546"/>
      <c r="P265" s="546"/>
      <c r="Q265" s="546"/>
      <c r="R265" s="546"/>
      <c r="S265" s="546"/>
      <c r="T265" s="546"/>
      <c r="U265" s="546"/>
    </row>
    <row r="267" spans="3:21" x14ac:dyDescent="0.2">
      <c r="C267" s="547" t="s">
        <v>141</v>
      </c>
      <c r="D267" s="546"/>
      <c r="E267" s="546"/>
      <c r="F267" s="546"/>
      <c r="G267" s="546"/>
      <c r="H267" s="546"/>
      <c r="I267" s="546"/>
      <c r="J267" s="546"/>
      <c r="K267" s="546"/>
      <c r="L267" s="546"/>
      <c r="M267" s="546"/>
      <c r="N267" s="546"/>
      <c r="O267" s="546"/>
      <c r="P267" s="546"/>
      <c r="Q267" s="546"/>
      <c r="R267" s="546"/>
      <c r="S267" s="546"/>
      <c r="T267" s="546"/>
      <c r="U267" s="546"/>
    </row>
    <row r="269" spans="3:21" ht="10.15" customHeight="1" x14ac:dyDescent="0.2">
      <c r="C269" s="72" t="s">
        <v>142</v>
      </c>
      <c r="D269" s="546" t="s">
        <v>388</v>
      </c>
      <c r="E269" s="646"/>
      <c r="F269" s="646"/>
      <c r="G269" s="646"/>
      <c r="H269" s="646"/>
      <c r="I269" s="646"/>
      <c r="J269" s="646"/>
      <c r="K269" s="646"/>
      <c r="L269" s="646"/>
      <c r="M269" s="655" t="str">
        <f>IFERROR(CONCATENATE(('Dati '!D39/12)," ",VLOOKUP('Dati '!D39/12,Fonti!$A$29:$B$36,2,FALSE)),"")</f>
        <v/>
      </c>
      <c r="N269" s="656"/>
      <c r="O269" s="546" t="s">
        <v>387</v>
      </c>
      <c r="P269" s="546"/>
      <c r="Q269" s="546"/>
      <c r="R269" s="546"/>
      <c r="S269" s="546"/>
      <c r="T269" s="546"/>
      <c r="U269" s="107">
        <f>'Dati '!D39</f>
        <v>0</v>
      </c>
    </row>
    <row r="270" spans="3:21" ht="10.15" customHeight="1" x14ac:dyDescent="0.2">
      <c r="D270" s="546" t="s">
        <v>389</v>
      </c>
      <c r="E270" s="546"/>
      <c r="F270" s="546"/>
      <c r="G270" s="546"/>
      <c r="H270" s="546"/>
      <c r="I270" s="546"/>
      <c r="J270" s="546"/>
      <c r="K270" s="546"/>
      <c r="L270" s="546"/>
      <c r="M270" s="546"/>
      <c r="N270" s="546"/>
      <c r="O270" s="546"/>
      <c r="P270" s="546"/>
      <c r="Q270" s="546"/>
      <c r="R270" s="546"/>
      <c r="S270" s="546"/>
      <c r="T270" s="546"/>
      <c r="U270" s="546"/>
    </row>
    <row r="271" spans="3:21" ht="10.15" customHeight="1" x14ac:dyDescent="0.2">
      <c r="D271" s="546"/>
      <c r="E271" s="546"/>
      <c r="F271" s="546"/>
      <c r="G271" s="546"/>
      <c r="H271" s="546"/>
      <c r="I271" s="546"/>
      <c r="J271" s="546"/>
      <c r="K271" s="546"/>
      <c r="L271" s="546"/>
      <c r="M271" s="546"/>
      <c r="N271" s="546"/>
      <c r="O271" s="546"/>
      <c r="P271" s="546"/>
      <c r="Q271" s="546"/>
      <c r="R271" s="546"/>
      <c r="S271" s="546"/>
      <c r="T271" s="546"/>
      <c r="U271" s="546"/>
    </row>
    <row r="272" spans="3:21" ht="10.15" customHeight="1" x14ac:dyDescent="0.2">
      <c r="D272" s="546"/>
      <c r="E272" s="546"/>
      <c r="F272" s="546"/>
      <c r="G272" s="546"/>
      <c r="H272" s="546"/>
      <c r="I272" s="546"/>
      <c r="J272" s="546"/>
      <c r="K272" s="546"/>
      <c r="L272" s="546"/>
      <c r="M272" s="546"/>
      <c r="N272" s="546"/>
      <c r="O272" s="546"/>
      <c r="P272" s="546"/>
      <c r="Q272" s="546"/>
      <c r="R272" s="546"/>
      <c r="S272" s="546"/>
      <c r="T272" s="546"/>
      <c r="U272" s="546"/>
    </row>
    <row r="273" spans="3:21" ht="10.15" customHeight="1" x14ac:dyDescent="0.2">
      <c r="D273" s="546"/>
      <c r="E273" s="546"/>
      <c r="F273" s="546"/>
      <c r="G273" s="546"/>
      <c r="H273" s="546"/>
      <c r="I273" s="546"/>
      <c r="J273" s="546"/>
      <c r="K273" s="546"/>
      <c r="L273" s="546"/>
      <c r="M273" s="546"/>
      <c r="N273" s="546"/>
      <c r="O273" s="546"/>
      <c r="P273" s="546"/>
      <c r="Q273" s="546"/>
      <c r="R273" s="546"/>
      <c r="S273" s="546"/>
      <c r="T273" s="546"/>
      <c r="U273" s="546"/>
    </row>
    <row r="274" spans="3:21" ht="10.15" customHeight="1" x14ac:dyDescent="0.2">
      <c r="D274" s="546"/>
      <c r="E274" s="546"/>
      <c r="F274" s="546"/>
      <c r="G274" s="546"/>
      <c r="H274" s="546"/>
      <c r="I274" s="546"/>
      <c r="J274" s="546"/>
      <c r="K274" s="546"/>
      <c r="L274" s="546"/>
      <c r="M274" s="546"/>
      <c r="N274" s="546"/>
      <c r="O274" s="546"/>
      <c r="P274" s="546"/>
      <c r="Q274" s="546"/>
      <c r="R274" s="546"/>
      <c r="S274" s="546"/>
      <c r="T274" s="546"/>
      <c r="U274" s="546"/>
    </row>
    <row r="275" spans="3:21" ht="10.15" customHeight="1" x14ac:dyDescent="0.2">
      <c r="D275" s="546"/>
      <c r="E275" s="546"/>
      <c r="F275" s="546"/>
      <c r="G275" s="546"/>
      <c r="H275" s="546"/>
      <c r="I275" s="546"/>
      <c r="J275" s="546"/>
      <c r="K275" s="546"/>
      <c r="L275" s="546"/>
      <c r="M275" s="546"/>
      <c r="N275" s="546"/>
      <c r="O275" s="546"/>
      <c r="P275" s="546"/>
      <c r="Q275" s="546"/>
      <c r="R275" s="546"/>
      <c r="S275" s="546"/>
      <c r="T275" s="546"/>
      <c r="U275" s="546"/>
    </row>
    <row r="276" spans="3:21" ht="10.15" customHeight="1" x14ac:dyDescent="0.2"/>
    <row r="277" spans="3:21" ht="10.15" customHeight="1" x14ac:dyDescent="0.2">
      <c r="C277" s="72" t="s">
        <v>143</v>
      </c>
      <c r="D277" s="546" t="s">
        <v>316</v>
      </c>
      <c r="E277" s="546"/>
      <c r="F277" s="546"/>
      <c r="G277" s="546"/>
      <c r="H277" s="546"/>
      <c r="I277" s="546"/>
      <c r="J277" s="546"/>
      <c r="K277" s="546"/>
      <c r="L277" s="546"/>
      <c r="M277" s="546"/>
      <c r="N277" s="546"/>
      <c r="O277" s="546"/>
      <c r="P277" s="546"/>
      <c r="Q277" s="546"/>
      <c r="R277" s="546"/>
      <c r="S277" s="546"/>
      <c r="T277" s="546"/>
      <c r="U277" s="546"/>
    </row>
    <row r="278" spans="3:21" ht="10.15" customHeight="1" x14ac:dyDescent="0.2">
      <c r="D278" s="546"/>
      <c r="E278" s="546"/>
      <c r="F278" s="546"/>
      <c r="G278" s="546"/>
      <c r="H278" s="546"/>
      <c r="I278" s="546"/>
      <c r="J278" s="546"/>
      <c r="K278" s="546"/>
      <c r="L278" s="546"/>
      <c r="M278" s="546"/>
      <c r="N278" s="546"/>
      <c r="O278" s="546"/>
      <c r="P278" s="546"/>
      <c r="Q278" s="546"/>
      <c r="R278" s="546"/>
      <c r="S278" s="546"/>
      <c r="T278" s="546"/>
      <c r="U278" s="546"/>
    </row>
    <row r="279" spans="3:21" ht="10.15" customHeight="1" x14ac:dyDescent="0.2">
      <c r="D279" s="546"/>
      <c r="E279" s="546"/>
      <c r="F279" s="546"/>
      <c r="G279" s="546"/>
      <c r="H279" s="546"/>
      <c r="I279" s="546"/>
      <c r="J279" s="546"/>
      <c r="K279" s="546"/>
      <c r="L279" s="546"/>
      <c r="M279" s="546"/>
      <c r="N279" s="546"/>
      <c r="O279" s="546"/>
      <c r="P279" s="546"/>
      <c r="Q279" s="546"/>
      <c r="R279" s="546"/>
      <c r="S279" s="546"/>
      <c r="T279" s="546"/>
      <c r="U279" s="546"/>
    </row>
    <row r="281" spans="3:21" ht="10.15" customHeight="1" x14ac:dyDescent="0.2">
      <c r="C281" s="72" t="s">
        <v>144</v>
      </c>
      <c r="D281" s="546" t="s">
        <v>146</v>
      </c>
      <c r="E281" s="546"/>
      <c r="F281" s="546"/>
      <c r="G281" s="546"/>
      <c r="H281" s="546"/>
      <c r="I281" s="546"/>
      <c r="J281" s="546"/>
      <c r="K281" s="546"/>
      <c r="L281" s="546"/>
      <c r="M281" s="546"/>
      <c r="N281" s="546"/>
      <c r="O281" s="546"/>
      <c r="P281" s="546"/>
      <c r="Q281" s="546"/>
      <c r="R281" s="546"/>
      <c r="S281" s="546"/>
      <c r="T281" s="546"/>
      <c r="U281" s="546"/>
    </row>
    <row r="282" spans="3:21" ht="10.15" customHeight="1" x14ac:dyDescent="0.2">
      <c r="D282" s="546"/>
      <c r="E282" s="546"/>
      <c r="F282" s="546"/>
      <c r="G282" s="546"/>
      <c r="H282" s="546"/>
      <c r="I282" s="546"/>
      <c r="J282" s="546"/>
      <c r="K282" s="546"/>
      <c r="L282" s="546"/>
      <c r="M282" s="546"/>
      <c r="N282" s="546"/>
      <c r="O282" s="546"/>
      <c r="P282" s="546"/>
      <c r="Q282" s="546"/>
      <c r="R282" s="546"/>
      <c r="S282" s="546"/>
      <c r="T282" s="546"/>
      <c r="U282" s="546"/>
    </row>
    <row r="283" spans="3:21" ht="10.15" customHeight="1" x14ac:dyDescent="0.2">
      <c r="D283" s="546"/>
      <c r="E283" s="546"/>
      <c r="F283" s="546"/>
      <c r="G283" s="546"/>
      <c r="H283" s="546"/>
      <c r="I283" s="546"/>
      <c r="J283" s="546"/>
      <c r="K283" s="546"/>
      <c r="L283" s="546"/>
      <c r="M283" s="546"/>
      <c r="N283" s="546"/>
      <c r="O283" s="546"/>
      <c r="P283" s="546"/>
      <c r="Q283" s="546"/>
      <c r="R283" s="546"/>
      <c r="S283" s="546"/>
      <c r="T283" s="546"/>
      <c r="U283" s="546"/>
    </row>
    <row r="284" spans="3:21" ht="10.15" customHeight="1" x14ac:dyDescent="0.2">
      <c r="D284" s="198"/>
      <c r="E284" s="198"/>
      <c r="F284" s="198"/>
      <c r="G284" s="198"/>
      <c r="H284" s="198"/>
      <c r="I284" s="198"/>
      <c r="J284" s="198"/>
      <c r="K284" s="198"/>
      <c r="L284" s="198"/>
      <c r="M284" s="198"/>
      <c r="N284" s="198"/>
      <c r="O284" s="198"/>
      <c r="P284" s="198"/>
      <c r="Q284" s="198"/>
      <c r="R284" s="198"/>
      <c r="S284" s="198"/>
      <c r="T284" s="198"/>
      <c r="U284" s="198"/>
    </row>
    <row r="285" spans="3:21" x14ac:dyDescent="0.2">
      <c r="C285" s="130" t="s">
        <v>145</v>
      </c>
      <c r="D285" s="546" t="s">
        <v>569</v>
      </c>
      <c r="E285" s="546"/>
      <c r="F285" s="546"/>
      <c r="G285" s="546"/>
      <c r="H285" s="546"/>
      <c r="I285" s="546"/>
      <c r="J285" s="546"/>
      <c r="K285" s="546"/>
      <c r="L285" s="546"/>
      <c r="M285" s="546"/>
      <c r="N285" s="546"/>
      <c r="O285" s="546"/>
      <c r="P285" s="546"/>
      <c r="Q285" s="546"/>
      <c r="R285" s="546"/>
      <c r="S285" s="546"/>
      <c r="T285" s="546"/>
      <c r="U285" s="546"/>
    </row>
    <row r="286" spans="3:21" x14ac:dyDescent="0.2">
      <c r="D286" s="546"/>
      <c r="E286" s="546"/>
      <c r="F286" s="546"/>
      <c r="G286" s="546"/>
      <c r="H286" s="546"/>
      <c r="I286" s="546"/>
      <c r="J286" s="546"/>
      <c r="K286" s="546"/>
      <c r="L286" s="546"/>
      <c r="M286" s="546"/>
      <c r="N286" s="546"/>
      <c r="O286" s="546"/>
      <c r="P286" s="546"/>
      <c r="Q286" s="546"/>
      <c r="R286" s="546"/>
      <c r="S286" s="546"/>
      <c r="T286" s="546"/>
      <c r="U286" s="546"/>
    </row>
    <row r="287" spans="3:21" x14ac:dyDescent="0.2">
      <c r="D287" s="546"/>
      <c r="E287" s="546"/>
      <c r="F287" s="546"/>
      <c r="G287" s="546"/>
      <c r="H287" s="546"/>
      <c r="I287" s="546"/>
      <c r="J287" s="546"/>
      <c r="K287" s="546"/>
      <c r="L287" s="546"/>
      <c r="M287" s="546"/>
      <c r="N287" s="546"/>
      <c r="O287" s="546"/>
      <c r="P287" s="546"/>
      <c r="Q287" s="546"/>
      <c r="R287" s="546"/>
      <c r="S287" s="546"/>
      <c r="T287" s="546"/>
      <c r="U287" s="546"/>
    </row>
    <row r="288" spans="3:21" x14ac:dyDescent="0.2">
      <c r="D288" s="546"/>
      <c r="E288" s="546"/>
      <c r="F288" s="546"/>
      <c r="G288" s="546"/>
      <c r="H288" s="546"/>
      <c r="I288" s="546"/>
      <c r="J288" s="546"/>
      <c r="K288" s="546"/>
      <c r="L288" s="546"/>
      <c r="M288" s="546"/>
      <c r="N288" s="546"/>
      <c r="O288" s="546"/>
      <c r="P288" s="546"/>
      <c r="Q288" s="546"/>
      <c r="R288" s="546"/>
      <c r="S288" s="546"/>
      <c r="T288" s="546"/>
      <c r="U288" s="546"/>
    </row>
    <row r="289" spans="3:21" x14ac:dyDescent="0.2">
      <c r="D289" s="546"/>
      <c r="E289" s="546"/>
      <c r="F289" s="546"/>
      <c r="G289" s="546"/>
      <c r="H289" s="546"/>
      <c r="I289" s="546"/>
      <c r="J289" s="546"/>
      <c r="K289" s="546"/>
      <c r="L289" s="546"/>
      <c r="M289" s="546"/>
      <c r="N289" s="546"/>
      <c r="O289" s="546"/>
      <c r="P289" s="546"/>
      <c r="Q289" s="546"/>
      <c r="R289" s="546"/>
      <c r="S289" s="546"/>
      <c r="T289" s="546"/>
      <c r="U289" s="546"/>
    </row>
    <row r="290" spans="3:21" x14ac:dyDescent="0.2">
      <c r="D290" s="546"/>
      <c r="E290" s="546"/>
      <c r="F290" s="546"/>
      <c r="G290" s="546"/>
      <c r="H290" s="546"/>
      <c r="I290" s="546"/>
      <c r="J290" s="546"/>
      <c r="K290" s="546"/>
      <c r="L290" s="546"/>
      <c r="M290" s="546"/>
      <c r="N290" s="546"/>
      <c r="O290" s="546"/>
      <c r="P290" s="546"/>
      <c r="Q290" s="546"/>
      <c r="R290" s="546"/>
      <c r="S290" s="546"/>
      <c r="T290" s="546"/>
      <c r="U290" s="546"/>
    </row>
    <row r="291" spans="3:21" x14ac:dyDescent="0.2">
      <c r="D291" s="546"/>
      <c r="E291" s="546"/>
      <c r="F291" s="546"/>
      <c r="G291" s="546"/>
      <c r="H291" s="546"/>
      <c r="I291" s="546"/>
      <c r="J291" s="546"/>
      <c r="K291" s="546"/>
      <c r="L291" s="546"/>
      <c r="M291" s="546"/>
      <c r="N291" s="546"/>
      <c r="O291" s="546"/>
      <c r="P291" s="546"/>
      <c r="Q291" s="546"/>
      <c r="R291" s="546"/>
      <c r="S291" s="546"/>
      <c r="T291" s="546"/>
      <c r="U291" s="546"/>
    </row>
    <row r="292" spans="3:21" x14ac:dyDescent="0.2">
      <c r="D292" s="546"/>
      <c r="E292" s="546"/>
      <c r="F292" s="546"/>
      <c r="G292" s="546"/>
      <c r="H292" s="546"/>
      <c r="I292" s="546"/>
      <c r="J292" s="546"/>
      <c r="K292" s="546"/>
      <c r="L292" s="546"/>
      <c r="M292" s="546"/>
      <c r="N292" s="546"/>
      <c r="O292" s="546"/>
      <c r="P292" s="546"/>
      <c r="Q292" s="546"/>
      <c r="R292" s="546"/>
      <c r="S292" s="546"/>
      <c r="T292" s="546"/>
      <c r="U292" s="546"/>
    </row>
    <row r="294" spans="3:21" x14ac:dyDescent="0.2">
      <c r="C294" s="547" t="s">
        <v>147</v>
      </c>
      <c r="D294" s="546"/>
      <c r="E294" s="546"/>
      <c r="F294" s="546"/>
      <c r="G294" s="546"/>
      <c r="H294" s="546"/>
      <c r="I294" s="546"/>
      <c r="J294" s="546"/>
      <c r="K294" s="546"/>
      <c r="L294" s="546"/>
      <c r="M294" s="546"/>
      <c r="N294" s="546"/>
      <c r="O294" s="546"/>
      <c r="P294" s="546"/>
      <c r="Q294" s="546"/>
      <c r="R294" s="546"/>
      <c r="S294" s="546"/>
      <c r="T294" s="546"/>
      <c r="U294" s="546"/>
    </row>
    <row r="296" spans="3:21" ht="10.15" customHeight="1" x14ac:dyDescent="0.2">
      <c r="C296" s="72" t="s">
        <v>148</v>
      </c>
      <c r="D296" s="546" t="s">
        <v>249</v>
      </c>
      <c r="E296" s="546"/>
      <c r="F296" s="546"/>
      <c r="G296" s="546"/>
      <c r="H296" s="546"/>
      <c r="I296" s="546"/>
      <c r="J296" s="546"/>
      <c r="K296" s="546"/>
      <c r="L296" s="546"/>
      <c r="M296" s="546"/>
      <c r="N296" s="546"/>
      <c r="O296" s="546"/>
      <c r="P296" s="546"/>
      <c r="Q296" s="546"/>
      <c r="R296" s="546"/>
      <c r="S296" s="546"/>
      <c r="T296" s="546"/>
      <c r="U296" s="546"/>
    </row>
    <row r="297" spans="3:21" ht="10.15" customHeight="1" x14ac:dyDescent="0.2"/>
    <row r="298" spans="3:21" ht="10.15" customHeight="1" x14ac:dyDescent="0.2">
      <c r="C298" s="72" t="s">
        <v>149</v>
      </c>
      <c r="D298" s="546" t="s">
        <v>317</v>
      </c>
      <c r="E298" s="546"/>
      <c r="F298" s="546"/>
      <c r="G298" s="546"/>
      <c r="H298" s="546"/>
      <c r="I298" s="546"/>
      <c r="J298" s="546"/>
      <c r="K298" s="546"/>
      <c r="L298" s="546"/>
      <c r="M298" s="546"/>
      <c r="N298" s="546"/>
      <c r="O298" s="546"/>
      <c r="P298" s="546"/>
      <c r="Q298" s="546"/>
      <c r="R298" s="546"/>
      <c r="S298" s="546"/>
      <c r="T298" s="546"/>
      <c r="U298" s="546"/>
    </row>
    <row r="299" spans="3:21" ht="10.15" customHeight="1" x14ac:dyDescent="0.2">
      <c r="D299" s="546"/>
      <c r="E299" s="546"/>
      <c r="F299" s="546"/>
      <c r="G299" s="546"/>
      <c r="H299" s="546"/>
      <c r="I299" s="546"/>
      <c r="J299" s="546"/>
      <c r="K299" s="546"/>
      <c r="L299" s="546"/>
      <c r="M299" s="546"/>
      <c r="N299" s="546"/>
      <c r="O299" s="546"/>
      <c r="P299" s="546"/>
      <c r="Q299" s="546"/>
      <c r="R299" s="546"/>
      <c r="S299" s="546"/>
      <c r="T299" s="546"/>
      <c r="U299" s="546"/>
    </row>
    <row r="300" spans="3:21" ht="10.15" customHeight="1" x14ac:dyDescent="0.2">
      <c r="D300" s="546"/>
      <c r="E300" s="546"/>
      <c r="F300" s="546"/>
      <c r="G300" s="546"/>
      <c r="H300" s="546"/>
      <c r="I300" s="546"/>
      <c r="J300" s="546"/>
      <c r="K300" s="546"/>
      <c r="L300" s="546"/>
      <c r="M300" s="546"/>
      <c r="N300" s="546"/>
      <c r="O300" s="546"/>
      <c r="P300" s="546"/>
      <c r="Q300" s="546"/>
      <c r="R300" s="546"/>
      <c r="S300" s="546"/>
      <c r="T300" s="546"/>
      <c r="U300" s="546"/>
    </row>
    <row r="301" spans="3:21" ht="10.15" customHeight="1" x14ac:dyDescent="0.2"/>
    <row r="302" spans="3:21" ht="10.15" customHeight="1" x14ac:dyDescent="0.2">
      <c r="C302" s="72" t="s">
        <v>150</v>
      </c>
      <c r="D302" s="546" t="s">
        <v>250</v>
      </c>
      <c r="E302" s="546"/>
      <c r="F302" s="546"/>
      <c r="G302" s="546"/>
      <c r="H302" s="546"/>
      <c r="I302" s="546"/>
      <c r="J302" s="546"/>
      <c r="K302" s="546"/>
      <c r="L302" s="546"/>
      <c r="M302" s="546"/>
      <c r="N302" s="546"/>
      <c r="O302" s="546"/>
      <c r="P302" s="546"/>
      <c r="Q302" s="546"/>
      <c r="R302" s="546"/>
      <c r="S302" s="546"/>
      <c r="T302" s="546"/>
      <c r="U302" s="546"/>
    </row>
    <row r="303" spans="3:21" ht="10.15" customHeight="1" x14ac:dyDescent="0.2">
      <c r="D303" s="546"/>
      <c r="E303" s="546"/>
      <c r="F303" s="546"/>
      <c r="G303" s="546"/>
      <c r="H303" s="546"/>
      <c r="I303" s="546"/>
      <c r="J303" s="546"/>
      <c r="K303" s="546"/>
      <c r="L303" s="546"/>
      <c r="M303" s="546"/>
      <c r="N303" s="546"/>
      <c r="O303" s="546"/>
      <c r="P303" s="546"/>
      <c r="Q303" s="546"/>
      <c r="R303" s="546"/>
      <c r="S303" s="546"/>
      <c r="T303" s="546"/>
      <c r="U303" s="546"/>
    </row>
    <row r="304" spans="3:21" ht="10.15" customHeight="1" x14ac:dyDescent="0.2">
      <c r="D304" s="546"/>
      <c r="E304" s="546"/>
      <c r="F304" s="546"/>
      <c r="G304" s="546"/>
      <c r="H304" s="546"/>
      <c r="I304" s="546"/>
      <c r="J304" s="546"/>
      <c r="K304" s="546"/>
      <c r="L304" s="546"/>
      <c r="M304" s="546"/>
      <c r="N304" s="546"/>
      <c r="O304" s="546"/>
      <c r="P304" s="546"/>
      <c r="Q304" s="546"/>
      <c r="R304" s="546"/>
      <c r="S304" s="546"/>
      <c r="T304" s="546"/>
      <c r="U304" s="546"/>
    </row>
    <row r="305" spans="3:21" ht="10.15" customHeight="1" x14ac:dyDescent="0.2">
      <c r="D305" s="546"/>
      <c r="E305" s="546"/>
      <c r="F305" s="546"/>
      <c r="G305" s="546"/>
      <c r="H305" s="546"/>
      <c r="I305" s="546"/>
      <c r="J305" s="546"/>
      <c r="K305" s="546"/>
      <c r="L305" s="546"/>
      <c r="M305" s="546"/>
      <c r="N305" s="546"/>
      <c r="O305" s="546"/>
      <c r="P305" s="546"/>
      <c r="Q305" s="546"/>
      <c r="R305" s="546"/>
      <c r="S305" s="546"/>
      <c r="T305" s="546"/>
      <c r="U305" s="546"/>
    </row>
    <row r="306" spans="3:21" ht="10.15" customHeight="1" x14ac:dyDescent="0.2">
      <c r="D306" s="546"/>
      <c r="E306" s="546"/>
      <c r="F306" s="546"/>
      <c r="G306" s="546"/>
      <c r="H306" s="546"/>
      <c r="I306" s="546"/>
      <c r="J306" s="546"/>
      <c r="K306" s="546"/>
      <c r="L306" s="546"/>
      <c r="M306" s="546"/>
      <c r="N306" s="546"/>
      <c r="O306" s="546"/>
      <c r="P306" s="546"/>
      <c r="Q306" s="546"/>
      <c r="R306" s="546"/>
      <c r="S306" s="546"/>
      <c r="T306" s="546"/>
      <c r="U306" s="546"/>
    </row>
    <row r="308" spans="3:21" ht="10.15" customHeight="1" x14ac:dyDescent="0.2">
      <c r="C308" s="72" t="s">
        <v>151</v>
      </c>
      <c r="D308" s="546" t="s">
        <v>153</v>
      </c>
      <c r="E308" s="546"/>
      <c r="F308" s="546"/>
      <c r="G308" s="546"/>
      <c r="H308" s="546"/>
      <c r="I308" s="546"/>
      <c r="J308" s="546"/>
      <c r="K308" s="546"/>
      <c r="L308" s="546"/>
      <c r="M308" s="546"/>
      <c r="N308" s="546"/>
      <c r="O308" s="546"/>
      <c r="P308" s="546"/>
      <c r="Q308" s="546"/>
      <c r="R308" s="546"/>
      <c r="S308" s="546"/>
      <c r="T308" s="546"/>
      <c r="U308" s="546"/>
    </row>
    <row r="309" spans="3:21" ht="10.15" customHeight="1" x14ac:dyDescent="0.2">
      <c r="D309" s="546"/>
      <c r="E309" s="546"/>
      <c r="F309" s="546"/>
      <c r="G309" s="546"/>
      <c r="H309" s="546"/>
      <c r="I309" s="546"/>
      <c r="J309" s="546"/>
      <c r="K309" s="546"/>
      <c r="L309" s="546"/>
      <c r="M309" s="546"/>
      <c r="N309" s="546"/>
      <c r="O309" s="546"/>
      <c r="P309" s="546"/>
      <c r="Q309" s="546"/>
      <c r="R309" s="546"/>
      <c r="S309" s="546"/>
      <c r="T309" s="546"/>
      <c r="U309" s="546"/>
    </row>
    <row r="310" spans="3:21" ht="10.15" customHeight="1" x14ac:dyDescent="0.2">
      <c r="D310" s="546"/>
      <c r="E310" s="546"/>
      <c r="F310" s="546"/>
      <c r="G310" s="546"/>
      <c r="H310" s="546"/>
      <c r="I310" s="546"/>
      <c r="J310" s="546"/>
      <c r="K310" s="546"/>
      <c r="L310" s="546"/>
      <c r="M310" s="546"/>
      <c r="N310" s="546"/>
      <c r="O310" s="546"/>
      <c r="P310" s="546"/>
      <c r="Q310" s="546"/>
      <c r="R310" s="546"/>
      <c r="S310" s="546"/>
      <c r="T310" s="546"/>
      <c r="U310" s="546"/>
    </row>
    <row r="311" spans="3:21" ht="10.15" customHeight="1" x14ac:dyDescent="0.2">
      <c r="D311" s="546"/>
      <c r="E311" s="546"/>
      <c r="F311" s="546"/>
      <c r="G311" s="546"/>
      <c r="H311" s="546"/>
      <c r="I311" s="546"/>
      <c r="J311" s="546"/>
      <c r="K311" s="546"/>
      <c r="L311" s="546"/>
      <c r="M311" s="546"/>
      <c r="N311" s="546"/>
      <c r="O311" s="546"/>
      <c r="P311" s="546"/>
      <c r="Q311" s="546"/>
      <c r="R311" s="546"/>
      <c r="S311" s="546"/>
      <c r="T311" s="546"/>
      <c r="U311" s="546"/>
    </row>
    <row r="312" spans="3:21" ht="10.15" customHeight="1" x14ac:dyDescent="0.2">
      <c r="D312" s="198"/>
      <c r="E312" s="198"/>
      <c r="F312" s="198"/>
      <c r="G312" s="198"/>
      <c r="H312" s="198"/>
      <c r="I312" s="198"/>
      <c r="J312" s="198"/>
      <c r="K312" s="198"/>
      <c r="L312" s="198"/>
      <c r="M312" s="198"/>
      <c r="N312" s="198"/>
      <c r="O312" s="198"/>
      <c r="P312" s="198"/>
      <c r="Q312" s="198"/>
      <c r="R312" s="198"/>
      <c r="S312" s="198"/>
      <c r="T312" s="198"/>
      <c r="U312" s="198"/>
    </row>
    <row r="313" spans="3:21" x14ac:dyDescent="0.2">
      <c r="C313" s="130" t="s">
        <v>152</v>
      </c>
      <c r="D313" s="546" t="s">
        <v>577</v>
      </c>
      <c r="E313" s="546"/>
      <c r="F313" s="546"/>
      <c r="G313" s="546"/>
      <c r="H313" s="109" t="str">
        <f>'Dati '!$D$45</f>
        <v/>
      </c>
      <c r="I313" s="198"/>
      <c r="J313" s="198"/>
      <c r="K313" s="198"/>
      <c r="L313" s="198"/>
      <c r="M313" s="198"/>
      <c r="N313" s="198"/>
      <c r="O313" s="198"/>
      <c r="P313" s="198"/>
      <c r="Q313" s="198"/>
      <c r="R313" s="198"/>
      <c r="S313" s="198"/>
      <c r="T313" s="198"/>
      <c r="U313" s="198"/>
    </row>
    <row r="315" spans="3:21" x14ac:dyDescent="0.2">
      <c r="C315" s="547" t="s">
        <v>154</v>
      </c>
      <c r="D315" s="546"/>
      <c r="E315" s="546"/>
      <c r="F315" s="546"/>
      <c r="G315" s="546"/>
      <c r="H315" s="546"/>
      <c r="I315" s="546"/>
      <c r="J315" s="546"/>
      <c r="K315" s="546"/>
      <c r="L315" s="546"/>
      <c r="M315" s="546"/>
      <c r="N315" s="546"/>
      <c r="O315" s="546"/>
      <c r="P315" s="546"/>
      <c r="Q315" s="546"/>
      <c r="R315" s="546"/>
      <c r="S315" s="546"/>
      <c r="T315" s="546"/>
      <c r="U315" s="546"/>
    </row>
    <row r="317" spans="3:21" ht="10.15" customHeight="1" x14ac:dyDescent="0.2">
      <c r="C317" s="72" t="s">
        <v>155</v>
      </c>
      <c r="D317" s="546" t="s">
        <v>158</v>
      </c>
      <c r="E317" s="546"/>
      <c r="F317" s="546"/>
      <c r="G317" s="546"/>
      <c r="H317" s="546"/>
      <c r="I317" s="546"/>
      <c r="J317" s="546"/>
      <c r="K317" s="546"/>
      <c r="L317" s="546"/>
      <c r="M317" s="546"/>
      <c r="N317" s="546"/>
      <c r="O317" s="546"/>
      <c r="P317" s="546"/>
      <c r="Q317" s="546"/>
      <c r="R317" s="546"/>
      <c r="S317" s="546"/>
      <c r="T317" s="546"/>
      <c r="U317" s="546"/>
    </row>
    <row r="318" spans="3:21" ht="10.15" customHeight="1" x14ac:dyDescent="0.2">
      <c r="D318" s="546"/>
      <c r="E318" s="546"/>
      <c r="F318" s="546"/>
      <c r="G318" s="546"/>
      <c r="H318" s="546"/>
      <c r="I318" s="546"/>
      <c r="J318" s="546"/>
      <c r="K318" s="546"/>
      <c r="L318" s="546"/>
      <c r="M318" s="546"/>
      <c r="N318" s="546"/>
      <c r="O318" s="546"/>
      <c r="P318" s="546"/>
      <c r="Q318" s="546"/>
      <c r="R318" s="546"/>
      <c r="S318" s="546"/>
      <c r="T318" s="546"/>
      <c r="U318" s="546"/>
    </row>
    <row r="319" spans="3:21" ht="10.15" customHeight="1" x14ac:dyDescent="0.2">
      <c r="D319" s="546"/>
      <c r="E319" s="546"/>
      <c r="F319" s="546"/>
      <c r="G319" s="546"/>
      <c r="H319" s="546"/>
      <c r="I319" s="546"/>
      <c r="J319" s="546"/>
      <c r="K319" s="546"/>
      <c r="L319" s="546"/>
      <c r="M319" s="546"/>
      <c r="N319" s="546"/>
      <c r="O319" s="546"/>
      <c r="P319" s="546"/>
      <c r="Q319" s="546"/>
      <c r="R319" s="546"/>
      <c r="S319" s="546"/>
      <c r="T319" s="546"/>
      <c r="U319" s="546"/>
    </row>
    <row r="320" spans="3:21" ht="10.15" customHeight="1" x14ac:dyDescent="0.2"/>
    <row r="321" spans="3:21" ht="10.15" customHeight="1" x14ac:dyDescent="0.2">
      <c r="C321" s="72" t="s">
        <v>156</v>
      </c>
      <c r="D321" s="546" t="s">
        <v>251</v>
      </c>
      <c r="E321" s="546"/>
      <c r="F321" s="546"/>
      <c r="G321" s="546"/>
      <c r="H321" s="546"/>
      <c r="I321" s="546"/>
      <c r="J321" s="546"/>
      <c r="K321" s="546"/>
      <c r="L321" s="546"/>
      <c r="M321" s="546"/>
      <c r="N321" s="546"/>
      <c r="O321" s="546"/>
      <c r="P321" s="546"/>
      <c r="Q321" s="546"/>
      <c r="R321" s="546"/>
      <c r="S321" s="546"/>
      <c r="T321" s="546"/>
      <c r="U321" s="546"/>
    </row>
    <row r="322" spans="3:21" ht="10.15" customHeight="1" x14ac:dyDescent="0.2">
      <c r="D322" s="546"/>
      <c r="E322" s="546"/>
      <c r="F322" s="546"/>
      <c r="G322" s="546"/>
      <c r="H322" s="546"/>
      <c r="I322" s="546"/>
      <c r="J322" s="546"/>
      <c r="K322" s="546"/>
      <c r="L322" s="546"/>
      <c r="M322" s="546"/>
      <c r="N322" s="546"/>
      <c r="O322" s="546"/>
      <c r="P322" s="546"/>
      <c r="Q322" s="546"/>
      <c r="R322" s="546"/>
      <c r="S322" s="546"/>
      <c r="T322" s="546"/>
      <c r="U322" s="546"/>
    </row>
    <row r="323" spans="3:21" ht="10.15" customHeight="1" x14ac:dyDescent="0.2">
      <c r="D323" s="546"/>
      <c r="E323" s="546"/>
      <c r="F323" s="546"/>
      <c r="G323" s="546"/>
      <c r="H323" s="546"/>
      <c r="I323" s="546"/>
      <c r="J323" s="546"/>
      <c r="K323" s="546"/>
      <c r="L323" s="546"/>
      <c r="M323" s="546"/>
      <c r="N323" s="546"/>
      <c r="O323" s="546"/>
      <c r="P323" s="546"/>
      <c r="Q323" s="546"/>
      <c r="R323" s="546"/>
      <c r="S323" s="546"/>
      <c r="T323" s="546"/>
      <c r="U323" s="546"/>
    </row>
    <row r="324" spans="3:21" ht="10.15" customHeight="1" x14ac:dyDescent="0.2">
      <c r="D324" s="546"/>
      <c r="E324" s="546"/>
      <c r="F324" s="546"/>
      <c r="G324" s="546"/>
      <c r="H324" s="546"/>
      <c r="I324" s="546"/>
      <c r="J324" s="546"/>
      <c r="K324" s="546"/>
      <c r="L324" s="546"/>
      <c r="M324" s="546"/>
      <c r="N324" s="546"/>
      <c r="O324" s="546"/>
      <c r="P324" s="546"/>
      <c r="Q324" s="546"/>
      <c r="R324" s="546"/>
      <c r="S324" s="546"/>
      <c r="T324" s="546"/>
      <c r="U324" s="546"/>
    </row>
    <row r="325" spans="3:21" ht="10.15" customHeight="1" x14ac:dyDescent="0.2">
      <c r="D325" s="546"/>
      <c r="E325" s="546"/>
      <c r="F325" s="546"/>
      <c r="G325" s="546"/>
      <c r="H325" s="546"/>
      <c r="I325" s="546"/>
      <c r="J325" s="546"/>
      <c r="K325" s="546"/>
      <c r="L325" s="546"/>
      <c r="M325" s="546"/>
      <c r="N325" s="546"/>
      <c r="O325" s="546"/>
      <c r="P325" s="546"/>
      <c r="Q325" s="546"/>
      <c r="R325" s="546"/>
      <c r="S325" s="546"/>
      <c r="T325" s="546"/>
      <c r="U325" s="546"/>
    </row>
    <row r="326" spans="3:21" ht="10.15" customHeight="1" x14ac:dyDescent="0.2">
      <c r="D326" s="546"/>
      <c r="E326" s="546"/>
      <c r="F326" s="546"/>
      <c r="G326" s="546"/>
      <c r="H326" s="546"/>
      <c r="I326" s="546"/>
      <c r="J326" s="546"/>
      <c r="K326" s="546"/>
      <c r="L326" s="546"/>
      <c r="M326" s="546"/>
      <c r="N326" s="546"/>
      <c r="O326" s="546"/>
      <c r="P326" s="546"/>
      <c r="Q326" s="546"/>
      <c r="R326" s="546"/>
      <c r="S326" s="546"/>
      <c r="T326" s="546"/>
      <c r="U326" s="546"/>
    </row>
    <row r="327" spans="3:21" ht="10.15" customHeight="1" x14ac:dyDescent="0.2">
      <c r="D327" s="546"/>
      <c r="E327" s="546"/>
      <c r="F327" s="546"/>
      <c r="G327" s="546"/>
      <c r="H327" s="546"/>
      <c r="I327" s="546"/>
      <c r="J327" s="546"/>
      <c r="K327" s="546"/>
      <c r="L327" s="546"/>
      <c r="M327" s="546"/>
      <c r="N327" s="546"/>
      <c r="O327" s="546"/>
      <c r="P327" s="546"/>
      <c r="Q327" s="546"/>
      <c r="R327" s="546"/>
      <c r="S327" s="546"/>
      <c r="T327" s="546"/>
      <c r="U327" s="546"/>
    </row>
    <row r="328" spans="3:21" ht="10.15" customHeight="1" x14ac:dyDescent="0.2">
      <c r="D328" s="546"/>
      <c r="E328" s="546"/>
      <c r="F328" s="546"/>
      <c r="G328" s="546"/>
      <c r="H328" s="546"/>
      <c r="I328" s="546"/>
      <c r="J328" s="546"/>
      <c r="K328" s="546"/>
      <c r="L328" s="546"/>
      <c r="M328" s="546"/>
      <c r="N328" s="546"/>
      <c r="O328" s="546"/>
      <c r="P328" s="546"/>
      <c r="Q328" s="546"/>
      <c r="R328" s="546"/>
      <c r="S328" s="546"/>
      <c r="T328" s="546"/>
      <c r="U328" s="546"/>
    </row>
    <row r="329" spans="3:21" ht="10.15" customHeight="1" x14ac:dyDescent="0.2">
      <c r="D329" s="546"/>
      <c r="E329" s="546"/>
      <c r="F329" s="546"/>
      <c r="G329" s="546"/>
      <c r="H329" s="546"/>
      <c r="I329" s="546"/>
      <c r="J329" s="546"/>
      <c r="K329" s="546"/>
      <c r="L329" s="546"/>
      <c r="M329" s="546"/>
      <c r="N329" s="546"/>
      <c r="O329" s="546"/>
      <c r="P329" s="546"/>
      <c r="Q329" s="546"/>
      <c r="R329" s="546"/>
      <c r="S329" s="546"/>
      <c r="T329" s="546"/>
      <c r="U329" s="546"/>
    </row>
    <row r="330" spans="3:21" ht="10.15" customHeight="1" x14ac:dyDescent="0.2">
      <c r="D330" s="546"/>
      <c r="E330" s="546"/>
      <c r="F330" s="546"/>
      <c r="G330" s="546"/>
      <c r="H330" s="546"/>
      <c r="I330" s="546"/>
      <c r="J330" s="546"/>
      <c r="K330" s="546"/>
      <c r="L330" s="546"/>
      <c r="M330" s="546"/>
      <c r="N330" s="546"/>
      <c r="O330" s="546"/>
      <c r="P330" s="546"/>
      <c r="Q330" s="546"/>
      <c r="R330" s="546"/>
      <c r="S330" s="546"/>
      <c r="T330" s="546"/>
      <c r="U330" s="546"/>
    </row>
    <row r="331" spans="3:21" ht="10.15" customHeight="1" x14ac:dyDescent="0.2">
      <c r="D331" s="546"/>
      <c r="E331" s="546"/>
      <c r="F331" s="546"/>
      <c r="G331" s="546"/>
      <c r="H331" s="546"/>
      <c r="I331" s="546"/>
      <c r="J331" s="546"/>
      <c r="K331" s="546"/>
      <c r="L331" s="546"/>
      <c r="M331" s="546"/>
      <c r="N331" s="546"/>
      <c r="O331" s="546"/>
      <c r="P331" s="546"/>
      <c r="Q331" s="546"/>
      <c r="R331" s="546"/>
      <c r="S331" s="546"/>
      <c r="T331" s="546"/>
      <c r="U331" s="546"/>
    </row>
    <row r="332" spans="3:21" ht="10.15" customHeight="1" x14ac:dyDescent="0.2">
      <c r="D332" s="546"/>
      <c r="E332" s="546"/>
      <c r="F332" s="546"/>
      <c r="G332" s="546"/>
      <c r="H332" s="546"/>
      <c r="I332" s="546"/>
      <c r="J332" s="546"/>
      <c r="K332" s="546"/>
      <c r="L332" s="546"/>
      <c r="M332" s="546"/>
      <c r="N332" s="546"/>
      <c r="O332" s="546"/>
      <c r="P332" s="546"/>
      <c r="Q332" s="546"/>
      <c r="R332" s="546"/>
      <c r="S332" s="546"/>
      <c r="T332" s="546"/>
      <c r="U332" s="546"/>
    </row>
    <row r="333" spans="3:21" ht="10.15" customHeight="1" x14ac:dyDescent="0.2">
      <c r="D333" s="546"/>
      <c r="E333" s="546"/>
      <c r="F333" s="546"/>
      <c r="G333" s="546"/>
      <c r="H333" s="546"/>
      <c r="I333" s="546"/>
      <c r="J333" s="546"/>
      <c r="K333" s="546"/>
      <c r="L333" s="546"/>
      <c r="M333" s="546"/>
      <c r="N333" s="546"/>
      <c r="O333" s="546"/>
      <c r="P333" s="546"/>
      <c r="Q333" s="546"/>
      <c r="R333" s="546"/>
      <c r="S333" s="546"/>
      <c r="T333" s="546"/>
      <c r="U333" s="546"/>
    </row>
    <row r="334" spans="3:21" ht="10.15" customHeight="1" x14ac:dyDescent="0.2">
      <c r="D334" s="546"/>
      <c r="E334" s="546"/>
      <c r="F334" s="546"/>
      <c r="G334" s="546"/>
      <c r="H334" s="546"/>
      <c r="I334" s="546"/>
      <c r="J334" s="546"/>
      <c r="K334" s="546"/>
      <c r="L334" s="546"/>
      <c r="M334" s="546"/>
      <c r="N334" s="546"/>
      <c r="O334" s="546"/>
      <c r="P334" s="546"/>
      <c r="Q334" s="546"/>
      <c r="R334" s="546"/>
      <c r="S334" s="546"/>
      <c r="T334" s="546"/>
      <c r="U334" s="546"/>
    </row>
    <row r="335" spans="3:21" ht="10.15" customHeight="1" x14ac:dyDescent="0.2">
      <c r="D335" s="546"/>
      <c r="E335" s="546"/>
      <c r="F335" s="546"/>
      <c r="G335" s="546"/>
      <c r="H335" s="546"/>
      <c r="I335" s="546"/>
      <c r="J335" s="546"/>
      <c r="K335" s="546"/>
      <c r="L335" s="546"/>
      <c r="M335" s="546"/>
      <c r="N335" s="546"/>
      <c r="O335" s="546"/>
      <c r="P335" s="546"/>
      <c r="Q335" s="546"/>
      <c r="R335" s="546"/>
      <c r="S335" s="546"/>
      <c r="T335" s="546"/>
      <c r="U335" s="546"/>
    </row>
    <row r="336" spans="3:21" ht="10.15" customHeight="1" x14ac:dyDescent="0.2">
      <c r="D336" s="546"/>
      <c r="E336" s="546"/>
      <c r="F336" s="546"/>
      <c r="G336" s="546"/>
      <c r="H336" s="546"/>
      <c r="I336" s="546"/>
      <c r="J336" s="546"/>
      <c r="K336" s="546"/>
      <c r="L336" s="546"/>
      <c r="M336" s="546"/>
      <c r="N336" s="546"/>
      <c r="O336" s="546"/>
      <c r="P336" s="546"/>
      <c r="Q336" s="546"/>
      <c r="R336" s="546"/>
      <c r="S336" s="546"/>
      <c r="T336" s="546"/>
      <c r="U336" s="546"/>
    </row>
    <row r="337" spans="3:21" ht="10.15" customHeight="1" x14ac:dyDescent="0.2">
      <c r="D337" s="546"/>
      <c r="E337" s="546"/>
      <c r="F337" s="546"/>
      <c r="G337" s="546"/>
      <c r="H337" s="546"/>
      <c r="I337" s="546"/>
      <c r="J337" s="546"/>
      <c r="K337" s="546"/>
      <c r="L337" s="546"/>
      <c r="M337" s="546"/>
      <c r="N337" s="546"/>
      <c r="O337" s="546"/>
      <c r="P337" s="546"/>
      <c r="Q337" s="546"/>
      <c r="R337" s="546"/>
      <c r="S337" s="546"/>
      <c r="T337" s="546"/>
      <c r="U337" s="546"/>
    </row>
    <row r="338" spans="3:21" ht="10.15" customHeight="1" x14ac:dyDescent="0.2">
      <c r="D338" s="546"/>
      <c r="E338" s="546"/>
      <c r="F338" s="546"/>
      <c r="G338" s="546"/>
      <c r="H338" s="546"/>
      <c r="I338" s="546"/>
      <c r="J338" s="546"/>
      <c r="K338" s="546"/>
      <c r="L338" s="546"/>
      <c r="M338" s="546"/>
      <c r="N338" s="546"/>
      <c r="O338" s="546"/>
      <c r="P338" s="546"/>
      <c r="Q338" s="546"/>
      <c r="R338" s="546"/>
      <c r="S338" s="546"/>
      <c r="T338" s="546"/>
      <c r="U338" s="546"/>
    </row>
    <row r="339" spans="3:21" ht="10.15" customHeight="1" x14ac:dyDescent="0.2">
      <c r="D339" s="546"/>
      <c r="E339" s="546"/>
      <c r="F339" s="546"/>
      <c r="G339" s="546"/>
      <c r="H339" s="546"/>
      <c r="I339" s="546"/>
      <c r="J339" s="546"/>
      <c r="K339" s="546"/>
      <c r="L339" s="546"/>
      <c r="M339" s="546"/>
      <c r="N339" s="546"/>
      <c r="O339" s="546"/>
      <c r="P339" s="546"/>
      <c r="Q339" s="546"/>
      <c r="R339" s="546"/>
      <c r="S339" s="546"/>
      <c r="T339" s="546"/>
      <c r="U339" s="546"/>
    </row>
    <row r="340" spans="3:21" ht="10.15" customHeight="1" x14ac:dyDescent="0.2"/>
    <row r="341" spans="3:21" ht="10.15" customHeight="1" x14ac:dyDescent="0.2">
      <c r="C341" s="72" t="s">
        <v>157</v>
      </c>
      <c r="D341" s="546" t="s">
        <v>379</v>
      </c>
      <c r="E341" s="546"/>
      <c r="F341" s="546"/>
      <c r="G341" s="546"/>
      <c r="H341" s="546"/>
      <c r="I341" s="546"/>
      <c r="J341" s="546"/>
      <c r="K341" s="546"/>
      <c r="L341" s="546"/>
      <c r="M341" s="546"/>
      <c r="N341" s="546"/>
      <c r="O341" s="546"/>
      <c r="P341" s="546"/>
      <c r="Q341" s="546"/>
      <c r="R341" s="546"/>
      <c r="S341" s="546"/>
      <c r="T341" s="546"/>
      <c r="U341" s="546"/>
    </row>
    <row r="342" spans="3:21" ht="10.15" customHeight="1" x14ac:dyDescent="0.2">
      <c r="D342" s="546"/>
      <c r="E342" s="546"/>
      <c r="F342" s="546"/>
      <c r="G342" s="546"/>
      <c r="H342" s="546"/>
      <c r="I342" s="546"/>
      <c r="J342" s="546"/>
      <c r="K342" s="546"/>
      <c r="L342" s="546"/>
      <c r="M342" s="546"/>
      <c r="N342" s="546"/>
      <c r="O342" s="546"/>
      <c r="P342" s="546"/>
      <c r="Q342" s="546"/>
      <c r="R342" s="546"/>
      <c r="S342" s="546"/>
      <c r="T342" s="546"/>
      <c r="U342" s="546"/>
    </row>
    <row r="343" spans="3:21" ht="10.15" customHeight="1" x14ac:dyDescent="0.2">
      <c r="D343" s="546"/>
      <c r="E343" s="546"/>
      <c r="F343" s="546"/>
      <c r="G343" s="546"/>
      <c r="H343" s="546"/>
      <c r="I343" s="546"/>
      <c r="J343" s="546"/>
      <c r="K343" s="546"/>
      <c r="L343" s="546"/>
      <c r="M343" s="546"/>
      <c r="N343" s="546"/>
      <c r="O343" s="546"/>
      <c r="P343" s="546"/>
      <c r="Q343" s="546"/>
      <c r="R343" s="546"/>
      <c r="S343" s="546"/>
      <c r="T343" s="546"/>
      <c r="U343" s="546"/>
    </row>
    <row r="345" spans="3:21" ht="10.15" customHeight="1" x14ac:dyDescent="0.2">
      <c r="C345" s="72" t="s">
        <v>252</v>
      </c>
      <c r="D345" s="546" t="s">
        <v>253</v>
      </c>
      <c r="E345" s="546"/>
      <c r="F345" s="546"/>
      <c r="G345" s="546"/>
      <c r="H345" s="546"/>
      <c r="I345" s="546"/>
      <c r="J345" s="546"/>
      <c r="K345" s="546"/>
      <c r="L345" s="546"/>
      <c r="M345" s="546"/>
      <c r="N345" s="546"/>
      <c r="O345" s="546"/>
      <c r="P345" s="546"/>
      <c r="Q345" s="546"/>
      <c r="R345" s="546"/>
      <c r="S345" s="546"/>
      <c r="T345" s="546"/>
      <c r="U345" s="546"/>
    </row>
    <row r="346" spans="3:21" ht="10.15" customHeight="1" x14ac:dyDescent="0.2">
      <c r="D346" s="546"/>
      <c r="E346" s="546"/>
      <c r="F346" s="546"/>
      <c r="G346" s="546"/>
      <c r="H346" s="546"/>
      <c r="I346" s="546"/>
      <c r="J346" s="546"/>
      <c r="K346" s="546"/>
      <c r="L346" s="546"/>
      <c r="M346" s="546"/>
      <c r="N346" s="546"/>
      <c r="O346" s="546"/>
      <c r="P346" s="546"/>
      <c r="Q346" s="546"/>
      <c r="R346" s="546"/>
      <c r="S346" s="546"/>
      <c r="T346" s="546"/>
      <c r="U346" s="546"/>
    </row>
    <row r="347" spans="3:21" ht="10.15" customHeight="1" x14ac:dyDescent="0.2">
      <c r="D347" s="546"/>
      <c r="E347" s="546"/>
      <c r="F347" s="546"/>
      <c r="G347" s="546"/>
      <c r="H347" s="546"/>
      <c r="I347" s="546"/>
      <c r="J347" s="546"/>
      <c r="K347" s="546"/>
      <c r="L347" s="546"/>
      <c r="M347" s="546"/>
      <c r="N347" s="546"/>
      <c r="O347" s="546"/>
      <c r="P347" s="546"/>
      <c r="Q347" s="546"/>
      <c r="R347" s="546"/>
      <c r="S347" s="546"/>
      <c r="T347" s="546"/>
      <c r="U347" s="546"/>
    </row>
    <row r="348" spans="3:21" ht="10.15" customHeight="1" x14ac:dyDescent="0.2">
      <c r="D348" s="546"/>
      <c r="E348" s="546"/>
      <c r="F348" s="546"/>
      <c r="G348" s="546"/>
      <c r="H348" s="546"/>
      <c r="I348" s="546"/>
      <c r="J348" s="546"/>
      <c r="K348" s="546"/>
      <c r="L348" s="546"/>
      <c r="M348" s="546"/>
      <c r="N348" s="546"/>
      <c r="O348" s="546"/>
      <c r="P348" s="546"/>
      <c r="Q348" s="546"/>
      <c r="R348" s="546"/>
      <c r="S348" s="546"/>
      <c r="T348" s="546"/>
      <c r="U348" s="546"/>
    </row>
    <row r="349" spans="3:21" ht="10.15" customHeight="1" x14ac:dyDescent="0.2">
      <c r="D349" s="546"/>
      <c r="E349" s="546"/>
      <c r="F349" s="546"/>
      <c r="G349" s="546"/>
      <c r="H349" s="546"/>
      <c r="I349" s="546"/>
      <c r="J349" s="546"/>
      <c r="K349" s="546"/>
      <c r="L349" s="546"/>
      <c r="M349" s="546"/>
      <c r="N349" s="546"/>
      <c r="O349" s="546"/>
      <c r="P349" s="546"/>
      <c r="Q349" s="546"/>
      <c r="R349" s="546"/>
      <c r="S349" s="546"/>
      <c r="T349" s="546"/>
      <c r="U349" s="546"/>
    </row>
    <row r="350" spans="3:21" ht="10.15" customHeight="1" x14ac:dyDescent="0.2">
      <c r="D350" s="546"/>
      <c r="E350" s="546"/>
      <c r="F350" s="546"/>
      <c r="G350" s="546"/>
      <c r="H350" s="546"/>
      <c r="I350" s="546"/>
      <c r="J350" s="546"/>
      <c r="K350" s="546"/>
      <c r="L350" s="546"/>
      <c r="M350" s="546"/>
      <c r="N350" s="546"/>
      <c r="O350" s="546"/>
      <c r="P350" s="546"/>
      <c r="Q350" s="546"/>
      <c r="R350" s="546"/>
      <c r="S350" s="546"/>
      <c r="T350" s="546"/>
      <c r="U350" s="546"/>
    </row>
    <row r="351" spans="3:21" ht="10.15" customHeight="1" x14ac:dyDescent="0.2">
      <c r="D351" s="546"/>
      <c r="E351" s="546"/>
      <c r="F351" s="546"/>
      <c r="G351" s="546"/>
      <c r="H351" s="546"/>
      <c r="I351" s="546"/>
      <c r="J351" s="546"/>
      <c r="K351" s="546"/>
      <c r="L351" s="546"/>
      <c r="M351" s="546"/>
      <c r="N351" s="546"/>
      <c r="O351" s="546"/>
      <c r="P351" s="546"/>
      <c r="Q351" s="546"/>
      <c r="R351" s="546"/>
      <c r="S351" s="546"/>
      <c r="T351" s="546"/>
      <c r="U351" s="546"/>
    </row>
    <row r="352" spans="3:21" ht="10.15" customHeight="1" x14ac:dyDescent="0.2">
      <c r="D352" s="546"/>
      <c r="E352" s="546"/>
      <c r="F352" s="546"/>
      <c r="G352" s="546"/>
      <c r="H352" s="546"/>
      <c r="I352" s="546"/>
      <c r="J352" s="546"/>
      <c r="K352" s="546"/>
      <c r="L352" s="546"/>
      <c r="M352" s="546"/>
      <c r="N352" s="546"/>
      <c r="O352" s="546"/>
      <c r="P352" s="546"/>
      <c r="Q352" s="546"/>
      <c r="R352" s="546"/>
      <c r="S352" s="546"/>
      <c r="T352" s="546"/>
      <c r="U352" s="546"/>
    </row>
    <row r="353" spans="4:21" ht="10.15" customHeight="1" x14ac:dyDescent="0.2">
      <c r="D353" s="546"/>
      <c r="E353" s="546"/>
      <c r="F353" s="546"/>
      <c r="G353" s="546"/>
      <c r="H353" s="546"/>
      <c r="I353" s="546"/>
      <c r="J353" s="546"/>
      <c r="K353" s="546"/>
      <c r="L353" s="546"/>
      <c r="M353" s="546"/>
      <c r="N353" s="546"/>
      <c r="O353" s="546"/>
      <c r="P353" s="546"/>
      <c r="Q353" s="546"/>
      <c r="R353" s="546"/>
      <c r="S353" s="546"/>
      <c r="T353" s="546"/>
      <c r="U353" s="546"/>
    </row>
    <row r="354" spans="4:21" ht="10.15" customHeight="1" x14ac:dyDescent="0.2">
      <c r="D354" s="546"/>
      <c r="E354" s="546"/>
      <c r="F354" s="546"/>
      <c r="G354" s="546"/>
      <c r="H354" s="546"/>
      <c r="I354" s="546"/>
      <c r="J354" s="546"/>
      <c r="K354" s="546"/>
      <c r="L354" s="546"/>
      <c r="M354" s="546"/>
      <c r="N354" s="546"/>
      <c r="O354" s="546"/>
      <c r="P354" s="546"/>
      <c r="Q354" s="546"/>
      <c r="R354" s="546"/>
      <c r="S354" s="546"/>
      <c r="T354" s="546"/>
      <c r="U354" s="546"/>
    </row>
    <row r="355" spans="4:21" ht="10.15" customHeight="1" x14ac:dyDescent="0.2">
      <c r="D355" s="546"/>
      <c r="E355" s="546"/>
      <c r="F355" s="546"/>
      <c r="G355" s="546"/>
      <c r="H355" s="546"/>
      <c r="I355" s="546"/>
      <c r="J355" s="546"/>
      <c r="K355" s="546"/>
      <c r="L355" s="546"/>
      <c r="M355" s="546"/>
      <c r="N355" s="546"/>
      <c r="O355" s="546"/>
      <c r="P355" s="546"/>
      <c r="Q355" s="546"/>
      <c r="R355" s="546"/>
      <c r="S355" s="546"/>
      <c r="T355" s="546"/>
      <c r="U355" s="546"/>
    </row>
    <row r="356" spans="4:21" ht="10.15" customHeight="1" x14ac:dyDescent="0.2">
      <c r="D356" s="546"/>
      <c r="E356" s="546"/>
      <c r="F356" s="546"/>
      <c r="G356" s="546"/>
      <c r="H356" s="546"/>
      <c r="I356" s="546"/>
      <c r="J356" s="546"/>
      <c r="K356" s="546"/>
      <c r="L356" s="546"/>
      <c r="M356" s="546"/>
      <c r="N356" s="546"/>
      <c r="O356" s="546"/>
      <c r="P356" s="546"/>
      <c r="Q356" s="546"/>
      <c r="R356" s="546"/>
      <c r="S356" s="546"/>
      <c r="T356" s="546"/>
      <c r="U356" s="546"/>
    </row>
    <row r="357" spans="4:21" ht="10.15" customHeight="1" x14ac:dyDescent="0.2">
      <c r="D357" s="546"/>
      <c r="E357" s="546"/>
      <c r="F357" s="546"/>
      <c r="G357" s="546"/>
      <c r="H357" s="546"/>
      <c r="I357" s="546"/>
      <c r="J357" s="546"/>
      <c r="K357" s="546"/>
      <c r="L357" s="546"/>
      <c r="M357" s="546"/>
      <c r="N357" s="546"/>
      <c r="O357" s="546"/>
      <c r="P357" s="546"/>
      <c r="Q357" s="546"/>
      <c r="R357" s="546"/>
      <c r="S357" s="546"/>
      <c r="T357" s="546"/>
      <c r="U357" s="546"/>
    </row>
    <row r="358" spans="4:21" ht="10.15" customHeight="1" x14ac:dyDescent="0.2">
      <c r="D358" s="546"/>
      <c r="E358" s="546"/>
      <c r="F358" s="546"/>
      <c r="G358" s="546"/>
      <c r="H358" s="546"/>
      <c r="I358" s="546"/>
      <c r="J358" s="546"/>
      <c r="K358" s="546"/>
      <c r="L358" s="546"/>
      <c r="M358" s="546"/>
      <c r="N358" s="546"/>
      <c r="O358" s="546"/>
      <c r="P358" s="546"/>
      <c r="Q358" s="546"/>
      <c r="R358" s="546"/>
      <c r="S358" s="546"/>
      <c r="T358" s="546"/>
      <c r="U358" s="546"/>
    </row>
    <row r="359" spans="4:21" ht="10.15" customHeight="1" x14ac:dyDescent="0.2">
      <c r="D359" s="546"/>
      <c r="E359" s="546"/>
      <c r="F359" s="546"/>
      <c r="G359" s="546"/>
      <c r="H359" s="546"/>
      <c r="I359" s="546"/>
      <c r="J359" s="546"/>
      <c r="K359" s="546"/>
      <c r="L359" s="546"/>
      <c r="M359" s="546"/>
      <c r="N359" s="546"/>
      <c r="O359" s="546"/>
      <c r="P359" s="546"/>
      <c r="Q359" s="546"/>
      <c r="R359" s="546"/>
      <c r="S359" s="546"/>
      <c r="T359" s="546"/>
      <c r="U359" s="546"/>
    </row>
    <row r="360" spans="4:21" ht="10.15" customHeight="1" x14ac:dyDescent="0.2">
      <c r="D360" s="546"/>
      <c r="E360" s="546"/>
      <c r="F360" s="546"/>
      <c r="G360" s="546"/>
      <c r="H360" s="546"/>
      <c r="I360" s="546"/>
      <c r="J360" s="546"/>
      <c r="K360" s="546"/>
      <c r="L360" s="546"/>
      <c r="M360" s="546"/>
      <c r="N360" s="546"/>
      <c r="O360" s="546"/>
      <c r="P360" s="546"/>
      <c r="Q360" s="546"/>
      <c r="R360" s="546"/>
      <c r="S360" s="546"/>
      <c r="T360" s="546"/>
      <c r="U360" s="546"/>
    </row>
    <row r="361" spans="4:21" ht="10.15" customHeight="1" x14ac:dyDescent="0.2">
      <c r="D361" s="546"/>
      <c r="E361" s="546"/>
      <c r="F361" s="546"/>
      <c r="G361" s="546"/>
      <c r="H361" s="546"/>
      <c r="I361" s="546"/>
      <c r="J361" s="546"/>
      <c r="K361" s="546"/>
      <c r="L361" s="546"/>
      <c r="M361" s="546"/>
      <c r="N361" s="546"/>
      <c r="O361" s="546"/>
      <c r="P361" s="546"/>
      <c r="Q361" s="546"/>
      <c r="R361" s="546"/>
      <c r="S361" s="546"/>
      <c r="T361" s="546"/>
      <c r="U361" s="546"/>
    </row>
    <row r="362" spans="4:21" ht="10.15" customHeight="1" x14ac:dyDescent="0.2">
      <c r="D362" s="546"/>
      <c r="E362" s="546"/>
      <c r="F362" s="546"/>
      <c r="G362" s="546"/>
      <c r="H362" s="546"/>
      <c r="I362" s="546"/>
      <c r="J362" s="546"/>
      <c r="K362" s="546"/>
      <c r="L362" s="546"/>
      <c r="M362" s="546"/>
      <c r="N362" s="546"/>
      <c r="O362" s="546"/>
      <c r="P362" s="546"/>
      <c r="Q362" s="546"/>
      <c r="R362" s="546"/>
      <c r="S362" s="546"/>
      <c r="T362" s="546"/>
      <c r="U362" s="546"/>
    </row>
    <row r="363" spans="4:21" ht="10.15" customHeight="1" x14ac:dyDescent="0.2">
      <c r="D363" s="546"/>
      <c r="E363" s="546"/>
      <c r="F363" s="546"/>
      <c r="G363" s="546"/>
      <c r="H363" s="546"/>
      <c r="I363" s="546"/>
      <c r="J363" s="546"/>
      <c r="K363" s="546"/>
      <c r="L363" s="546"/>
      <c r="M363" s="546"/>
      <c r="N363" s="546"/>
      <c r="O363" s="546"/>
      <c r="P363" s="546"/>
      <c r="Q363" s="546"/>
      <c r="R363" s="546"/>
      <c r="S363" s="546"/>
      <c r="T363" s="546"/>
      <c r="U363" s="546"/>
    </row>
    <row r="364" spans="4:21" ht="10.15" customHeight="1" x14ac:dyDescent="0.2">
      <c r="D364" s="546"/>
      <c r="E364" s="546"/>
      <c r="F364" s="546"/>
      <c r="G364" s="546"/>
      <c r="H364" s="546"/>
      <c r="I364" s="546"/>
      <c r="J364" s="546"/>
      <c r="K364" s="546"/>
      <c r="L364" s="546"/>
      <c r="M364" s="546"/>
      <c r="N364" s="546"/>
      <c r="O364" s="546"/>
      <c r="P364" s="546"/>
      <c r="Q364" s="546"/>
      <c r="R364" s="546"/>
      <c r="S364" s="546"/>
      <c r="T364" s="546"/>
      <c r="U364" s="546"/>
    </row>
    <row r="365" spans="4:21" ht="10.15" customHeight="1" x14ac:dyDescent="0.2">
      <c r="D365" s="546"/>
      <c r="E365" s="546"/>
      <c r="F365" s="546"/>
      <c r="G365" s="546"/>
      <c r="H365" s="546"/>
      <c r="I365" s="546"/>
      <c r="J365" s="546"/>
      <c r="K365" s="546"/>
      <c r="L365" s="546"/>
      <c r="M365" s="546"/>
      <c r="N365" s="546"/>
      <c r="O365" s="546"/>
      <c r="P365" s="546"/>
      <c r="Q365" s="546"/>
      <c r="R365" s="546"/>
      <c r="S365" s="546"/>
      <c r="T365" s="546"/>
      <c r="U365" s="546"/>
    </row>
    <row r="366" spans="4:21" ht="10.15" customHeight="1" x14ac:dyDescent="0.2">
      <c r="D366" s="546"/>
      <c r="E366" s="546"/>
      <c r="F366" s="546"/>
      <c r="G366" s="546"/>
      <c r="H366" s="546"/>
      <c r="I366" s="546"/>
      <c r="J366" s="546"/>
      <c r="K366" s="546"/>
      <c r="L366" s="546"/>
      <c r="M366" s="546"/>
      <c r="N366" s="546"/>
      <c r="O366" s="546"/>
      <c r="P366" s="546"/>
      <c r="Q366" s="546"/>
      <c r="R366" s="546"/>
      <c r="S366" s="546"/>
      <c r="T366" s="546"/>
      <c r="U366" s="546"/>
    </row>
    <row r="367" spans="4:21" ht="10.15" customHeight="1" x14ac:dyDescent="0.2">
      <c r="D367" s="546"/>
      <c r="E367" s="546"/>
      <c r="F367" s="546"/>
      <c r="G367" s="546"/>
      <c r="H367" s="546"/>
      <c r="I367" s="546"/>
      <c r="J367" s="546"/>
      <c r="K367" s="546"/>
      <c r="L367" s="546"/>
      <c r="M367" s="546"/>
      <c r="N367" s="546"/>
      <c r="O367" s="546"/>
      <c r="P367" s="546"/>
      <c r="Q367" s="546"/>
      <c r="R367" s="546"/>
      <c r="S367" s="546"/>
      <c r="T367" s="546"/>
      <c r="U367" s="546"/>
    </row>
    <row r="368" spans="4:21" ht="10.15" customHeight="1" x14ac:dyDescent="0.2">
      <c r="D368" s="198"/>
      <c r="E368" s="198"/>
      <c r="F368" s="198"/>
      <c r="G368" s="198"/>
      <c r="H368" s="198"/>
      <c r="I368" s="198"/>
      <c r="J368" s="198"/>
      <c r="K368" s="198"/>
      <c r="L368" s="198"/>
      <c r="M368" s="198"/>
      <c r="N368" s="198"/>
      <c r="O368" s="198"/>
      <c r="P368" s="198"/>
      <c r="Q368" s="198"/>
      <c r="R368" s="198"/>
      <c r="S368" s="198"/>
      <c r="T368" s="198"/>
      <c r="U368" s="198"/>
    </row>
    <row r="369" spans="3:21" x14ac:dyDescent="0.2">
      <c r="C369" s="547" t="s">
        <v>159</v>
      </c>
      <c r="D369" s="546"/>
      <c r="E369" s="546"/>
      <c r="F369" s="546"/>
      <c r="G369" s="546"/>
      <c r="H369" s="546"/>
      <c r="I369" s="546"/>
      <c r="J369" s="546"/>
      <c r="K369" s="546"/>
      <c r="L369" s="546"/>
      <c r="M369" s="546"/>
      <c r="N369" s="546"/>
      <c r="O369" s="546"/>
      <c r="P369" s="546"/>
      <c r="Q369" s="546"/>
      <c r="R369" s="546"/>
      <c r="S369" s="546"/>
      <c r="T369" s="546"/>
      <c r="U369" s="546"/>
    </row>
    <row r="371" spans="3:21" ht="10.15" customHeight="1" x14ac:dyDescent="0.2">
      <c r="C371" s="72" t="s">
        <v>160</v>
      </c>
      <c r="D371" s="546" t="s">
        <v>254</v>
      </c>
      <c r="E371" s="546"/>
      <c r="F371" s="546"/>
      <c r="G371" s="546"/>
      <c r="H371" s="546"/>
      <c r="I371" s="546"/>
      <c r="J371" s="546"/>
      <c r="K371" s="546"/>
      <c r="L371" s="546"/>
      <c r="M371" s="546"/>
      <c r="N371" s="546"/>
      <c r="O371" s="546"/>
      <c r="P371" s="546"/>
      <c r="Q371" s="546"/>
      <c r="R371" s="546"/>
      <c r="S371" s="546"/>
      <c r="T371" s="546"/>
      <c r="U371" s="546"/>
    </row>
    <row r="372" spans="3:21" ht="10.15" customHeight="1" x14ac:dyDescent="0.2">
      <c r="D372" s="546"/>
      <c r="E372" s="546"/>
      <c r="F372" s="546"/>
      <c r="G372" s="546"/>
      <c r="H372" s="546"/>
      <c r="I372" s="546"/>
      <c r="J372" s="546"/>
      <c r="K372" s="546"/>
      <c r="L372" s="546"/>
      <c r="M372" s="546"/>
      <c r="N372" s="546"/>
      <c r="O372" s="546"/>
      <c r="P372" s="546"/>
      <c r="Q372" s="546"/>
      <c r="R372" s="546"/>
      <c r="S372" s="546"/>
      <c r="T372" s="546"/>
      <c r="U372" s="546"/>
    </row>
    <row r="373" spans="3:21" ht="10.15" customHeight="1" x14ac:dyDescent="0.2">
      <c r="D373" s="546"/>
      <c r="E373" s="546"/>
      <c r="F373" s="546"/>
      <c r="G373" s="546"/>
      <c r="H373" s="546"/>
      <c r="I373" s="546"/>
      <c r="J373" s="546"/>
      <c r="K373" s="546"/>
      <c r="L373" s="546"/>
      <c r="M373" s="546"/>
      <c r="N373" s="546"/>
      <c r="O373" s="546"/>
      <c r="P373" s="546"/>
      <c r="Q373" s="546"/>
      <c r="R373" s="546"/>
      <c r="S373" s="546"/>
      <c r="T373" s="546"/>
      <c r="U373" s="546"/>
    </row>
    <row r="374" spans="3:21" ht="10.15" customHeight="1" x14ac:dyDescent="0.2">
      <c r="D374" s="546"/>
      <c r="E374" s="546"/>
      <c r="F374" s="546"/>
      <c r="G374" s="546"/>
      <c r="H374" s="546"/>
      <c r="I374" s="546"/>
      <c r="J374" s="546"/>
      <c r="K374" s="546"/>
      <c r="L374" s="546"/>
      <c r="M374" s="546"/>
      <c r="N374" s="546"/>
      <c r="O374" s="546"/>
      <c r="P374" s="546"/>
      <c r="Q374" s="546"/>
      <c r="R374" s="546"/>
      <c r="S374" s="546"/>
      <c r="T374" s="546"/>
      <c r="U374" s="546"/>
    </row>
    <row r="375" spans="3:21" ht="10.15" customHeight="1" x14ac:dyDescent="0.2"/>
    <row r="376" spans="3:21" ht="10.15" customHeight="1" x14ac:dyDescent="0.2">
      <c r="C376" s="72" t="s">
        <v>161</v>
      </c>
      <c r="D376" s="546" t="s">
        <v>318</v>
      </c>
      <c r="E376" s="546"/>
      <c r="F376" s="546"/>
      <c r="G376" s="546"/>
      <c r="H376" s="546"/>
      <c r="I376" s="546"/>
      <c r="J376" s="546"/>
      <c r="K376" s="546"/>
      <c r="L376" s="546"/>
      <c r="M376" s="546"/>
      <c r="N376" s="546"/>
      <c r="O376" s="546"/>
      <c r="P376" s="546"/>
      <c r="Q376" s="546"/>
      <c r="R376" s="546"/>
      <c r="S376" s="546"/>
      <c r="T376" s="546"/>
      <c r="U376" s="546"/>
    </row>
    <row r="377" spans="3:21" ht="10.15" customHeight="1" x14ac:dyDescent="0.2">
      <c r="D377" s="546"/>
      <c r="E377" s="546"/>
      <c r="F377" s="546"/>
      <c r="G377" s="546"/>
      <c r="H377" s="546"/>
      <c r="I377" s="546"/>
      <c r="J377" s="546"/>
      <c r="K377" s="546"/>
      <c r="L377" s="546"/>
      <c r="M377" s="546"/>
      <c r="N377" s="546"/>
      <c r="O377" s="546"/>
      <c r="P377" s="546"/>
      <c r="Q377" s="546"/>
      <c r="R377" s="546"/>
      <c r="S377" s="546"/>
      <c r="T377" s="546"/>
      <c r="U377" s="546"/>
    </row>
    <row r="378" spans="3:21" ht="10.15" customHeight="1" x14ac:dyDescent="0.2">
      <c r="D378" s="546"/>
      <c r="E378" s="546"/>
      <c r="F378" s="546"/>
      <c r="G378" s="546"/>
      <c r="H378" s="546"/>
      <c r="I378" s="546"/>
      <c r="J378" s="546"/>
      <c r="K378" s="546"/>
      <c r="L378" s="546"/>
      <c r="M378" s="546"/>
      <c r="N378" s="546"/>
      <c r="O378" s="546"/>
      <c r="P378" s="546"/>
      <c r="Q378" s="546"/>
      <c r="R378" s="546"/>
      <c r="S378" s="546"/>
      <c r="T378" s="546"/>
      <c r="U378" s="546"/>
    </row>
    <row r="379" spans="3:21" ht="10.15" customHeight="1" x14ac:dyDescent="0.2">
      <c r="D379" s="546"/>
      <c r="E379" s="546"/>
      <c r="F379" s="546"/>
      <c r="G379" s="546"/>
      <c r="H379" s="546"/>
      <c r="I379" s="546"/>
      <c r="J379" s="546"/>
      <c r="K379" s="546"/>
      <c r="L379" s="546"/>
      <c r="M379" s="546"/>
      <c r="N379" s="546"/>
      <c r="O379" s="546"/>
      <c r="P379" s="546"/>
      <c r="Q379" s="546"/>
      <c r="R379" s="546"/>
      <c r="S379" s="546"/>
      <c r="T379" s="546"/>
      <c r="U379" s="546"/>
    </row>
    <row r="380" spans="3:21" ht="10.15" customHeight="1" x14ac:dyDescent="0.2">
      <c r="D380" s="546"/>
      <c r="E380" s="546"/>
      <c r="F380" s="546"/>
      <c r="G380" s="546"/>
      <c r="H380" s="546"/>
      <c r="I380" s="546"/>
      <c r="J380" s="546"/>
      <c r="K380" s="546"/>
      <c r="L380" s="546"/>
      <c r="M380" s="546"/>
      <c r="N380" s="546"/>
      <c r="O380" s="546"/>
      <c r="P380" s="546"/>
      <c r="Q380" s="546"/>
      <c r="R380" s="546"/>
      <c r="S380" s="546"/>
      <c r="T380" s="546"/>
      <c r="U380" s="546"/>
    </row>
    <row r="381" spans="3:21" ht="10.15" customHeight="1" x14ac:dyDescent="0.2">
      <c r="D381" s="546"/>
      <c r="E381" s="546"/>
      <c r="F381" s="546"/>
      <c r="G381" s="546"/>
      <c r="H381" s="546"/>
      <c r="I381" s="546"/>
      <c r="J381" s="546"/>
      <c r="K381" s="546"/>
      <c r="L381" s="546"/>
      <c r="M381" s="546"/>
      <c r="N381" s="546"/>
      <c r="O381" s="546"/>
      <c r="P381" s="546"/>
      <c r="Q381" s="546"/>
      <c r="R381" s="546"/>
      <c r="S381" s="546"/>
      <c r="T381" s="546"/>
      <c r="U381" s="546"/>
    </row>
    <row r="382" spans="3:21" ht="10.15" customHeight="1" x14ac:dyDescent="0.2"/>
    <row r="383" spans="3:21" ht="10.15" customHeight="1" x14ac:dyDescent="0.2">
      <c r="C383" s="72" t="s">
        <v>162</v>
      </c>
      <c r="D383" s="546" t="s">
        <v>319</v>
      </c>
      <c r="E383" s="546"/>
      <c r="F383" s="546"/>
      <c r="G383" s="546"/>
      <c r="H383" s="546"/>
      <c r="I383" s="546"/>
      <c r="J383" s="546"/>
      <c r="K383" s="546"/>
      <c r="L383" s="546"/>
      <c r="M383" s="546"/>
      <c r="N383" s="546"/>
      <c r="O383" s="546"/>
      <c r="P383" s="546"/>
      <c r="Q383" s="546"/>
      <c r="R383" s="546"/>
      <c r="S383" s="546"/>
      <c r="T383" s="546"/>
      <c r="U383" s="546"/>
    </row>
    <row r="384" spans="3:21" ht="10.15" customHeight="1" x14ac:dyDescent="0.2">
      <c r="D384" s="546"/>
      <c r="E384" s="546"/>
      <c r="F384" s="546"/>
      <c r="G384" s="546"/>
      <c r="H384" s="546"/>
      <c r="I384" s="546"/>
      <c r="J384" s="546"/>
      <c r="K384" s="546"/>
      <c r="L384" s="546"/>
      <c r="M384" s="546"/>
      <c r="N384" s="546"/>
      <c r="O384" s="546"/>
      <c r="P384" s="546"/>
      <c r="Q384" s="546"/>
      <c r="R384" s="546"/>
      <c r="S384" s="546"/>
      <c r="T384" s="546"/>
      <c r="U384" s="546"/>
    </row>
    <row r="385" spans="4:21" ht="10.15" customHeight="1" x14ac:dyDescent="0.2">
      <c r="D385" s="546"/>
      <c r="E385" s="546"/>
      <c r="F385" s="546"/>
      <c r="G385" s="546"/>
      <c r="H385" s="546"/>
      <c r="I385" s="546"/>
      <c r="J385" s="546"/>
      <c r="K385" s="546"/>
      <c r="L385" s="546"/>
      <c r="M385" s="546"/>
      <c r="N385" s="546"/>
      <c r="O385" s="546"/>
      <c r="P385" s="546"/>
      <c r="Q385" s="546"/>
      <c r="R385" s="546"/>
      <c r="S385" s="546"/>
      <c r="T385" s="546"/>
      <c r="U385" s="546"/>
    </row>
    <row r="386" spans="4:21" ht="10.15" customHeight="1" x14ac:dyDescent="0.2">
      <c r="D386" s="546"/>
      <c r="E386" s="546"/>
      <c r="F386" s="546"/>
      <c r="G386" s="546"/>
      <c r="H386" s="546"/>
      <c r="I386" s="546"/>
      <c r="J386" s="546"/>
      <c r="K386" s="546"/>
      <c r="L386" s="546"/>
      <c r="M386" s="546"/>
      <c r="N386" s="546"/>
      <c r="O386" s="546"/>
      <c r="P386" s="546"/>
      <c r="Q386" s="546"/>
      <c r="R386" s="546"/>
      <c r="S386" s="546"/>
      <c r="T386" s="546"/>
      <c r="U386" s="546"/>
    </row>
    <row r="387" spans="4:21" ht="10.15" customHeight="1" x14ac:dyDescent="0.2">
      <c r="D387" s="546"/>
      <c r="E387" s="546"/>
      <c r="F387" s="546"/>
      <c r="G387" s="546"/>
      <c r="H387" s="546"/>
      <c r="I387" s="546"/>
      <c r="J387" s="546"/>
      <c r="K387" s="546"/>
      <c r="L387" s="546"/>
      <c r="M387" s="546"/>
      <c r="N387" s="546"/>
      <c r="O387" s="546"/>
      <c r="P387" s="546"/>
      <c r="Q387" s="546"/>
      <c r="R387" s="546"/>
      <c r="S387" s="546"/>
      <c r="T387" s="546"/>
      <c r="U387" s="546"/>
    </row>
    <row r="388" spans="4:21" ht="10.15" customHeight="1" x14ac:dyDescent="0.2">
      <c r="D388" s="546"/>
      <c r="E388" s="546"/>
      <c r="F388" s="546"/>
      <c r="G388" s="546"/>
      <c r="H388" s="546"/>
      <c r="I388" s="546"/>
      <c r="J388" s="546"/>
      <c r="K388" s="546"/>
      <c r="L388" s="546"/>
      <c r="M388" s="546"/>
      <c r="N388" s="546"/>
      <c r="O388" s="546"/>
      <c r="P388" s="546"/>
      <c r="Q388" s="546"/>
      <c r="R388" s="546"/>
      <c r="S388" s="546"/>
      <c r="T388" s="546"/>
      <c r="U388" s="546"/>
    </row>
    <row r="389" spans="4:21" ht="10.15" customHeight="1" x14ac:dyDescent="0.2">
      <c r="D389" s="546"/>
      <c r="E389" s="546"/>
      <c r="F389" s="546"/>
      <c r="G389" s="546"/>
      <c r="H389" s="546"/>
      <c r="I389" s="546"/>
      <c r="J389" s="546"/>
      <c r="K389" s="546"/>
      <c r="L389" s="546"/>
      <c r="M389" s="546"/>
      <c r="N389" s="546"/>
      <c r="O389" s="546"/>
      <c r="P389" s="546"/>
      <c r="Q389" s="546"/>
      <c r="R389" s="546"/>
      <c r="S389" s="546"/>
      <c r="T389" s="546"/>
      <c r="U389" s="546"/>
    </row>
    <row r="390" spans="4:21" ht="10.15" customHeight="1" x14ac:dyDescent="0.2">
      <c r="D390" s="546"/>
      <c r="E390" s="546"/>
      <c r="F390" s="546"/>
      <c r="G390" s="546"/>
      <c r="H390" s="546"/>
      <c r="I390" s="546"/>
      <c r="J390" s="546"/>
      <c r="K390" s="546"/>
      <c r="L390" s="546"/>
      <c r="M390" s="546"/>
      <c r="N390" s="546"/>
      <c r="O390" s="546"/>
      <c r="P390" s="546"/>
      <c r="Q390" s="546"/>
      <c r="R390" s="546"/>
      <c r="S390" s="546"/>
      <c r="T390" s="546"/>
      <c r="U390" s="546"/>
    </row>
    <row r="391" spans="4:21" ht="10.15" customHeight="1" x14ac:dyDescent="0.2">
      <c r="D391" s="546"/>
      <c r="E391" s="546"/>
      <c r="F391" s="546"/>
      <c r="G391" s="546"/>
      <c r="H391" s="546"/>
      <c r="I391" s="546"/>
      <c r="J391" s="546"/>
      <c r="K391" s="546"/>
      <c r="L391" s="546"/>
      <c r="M391" s="546"/>
      <c r="N391" s="546"/>
      <c r="O391" s="546"/>
      <c r="P391" s="546"/>
      <c r="Q391" s="546"/>
      <c r="R391" s="546"/>
      <c r="S391" s="546"/>
      <c r="T391" s="546"/>
      <c r="U391" s="546"/>
    </row>
    <row r="393" spans="4:21" ht="10.15" customHeight="1" x14ac:dyDescent="0.2">
      <c r="D393" s="546" t="s">
        <v>255</v>
      </c>
      <c r="E393" s="546"/>
      <c r="F393" s="546"/>
      <c r="G393" s="546"/>
      <c r="H393" s="546"/>
      <c r="I393" s="546"/>
      <c r="J393" s="546"/>
      <c r="K393" s="546"/>
      <c r="L393" s="546"/>
      <c r="M393" s="546"/>
      <c r="N393" s="546"/>
      <c r="O393" s="546"/>
      <c r="P393" s="546"/>
      <c r="Q393" s="546"/>
      <c r="R393" s="546"/>
      <c r="S393" s="546"/>
      <c r="T393" s="546"/>
      <c r="U393" s="546"/>
    </row>
    <row r="394" spans="4:21" ht="10.15" customHeight="1" x14ac:dyDescent="0.2">
      <c r="D394" s="546"/>
      <c r="E394" s="546"/>
      <c r="F394" s="546"/>
      <c r="G394" s="546"/>
      <c r="H394" s="546"/>
      <c r="I394" s="546"/>
      <c r="J394" s="546"/>
      <c r="K394" s="546"/>
      <c r="L394" s="546"/>
      <c r="M394" s="546"/>
      <c r="N394" s="546"/>
      <c r="O394" s="546"/>
      <c r="P394" s="546"/>
      <c r="Q394" s="546"/>
      <c r="R394" s="546"/>
      <c r="S394" s="546"/>
      <c r="T394" s="546"/>
      <c r="U394" s="546"/>
    </row>
    <row r="395" spans="4:21" ht="10.15" customHeight="1" x14ac:dyDescent="0.2">
      <c r="D395" s="546"/>
      <c r="E395" s="546"/>
      <c r="F395" s="546"/>
      <c r="G395" s="546"/>
      <c r="H395" s="546"/>
      <c r="I395" s="546"/>
      <c r="J395" s="546"/>
      <c r="K395" s="546"/>
      <c r="L395" s="546"/>
      <c r="M395" s="546"/>
      <c r="N395" s="546"/>
      <c r="O395" s="546"/>
      <c r="P395" s="546"/>
      <c r="Q395" s="546"/>
      <c r="R395" s="546"/>
      <c r="S395" s="546"/>
      <c r="T395" s="546"/>
      <c r="U395" s="546"/>
    </row>
    <row r="396" spans="4:21" ht="10.15" customHeight="1" x14ac:dyDescent="0.2">
      <c r="D396" s="546"/>
      <c r="E396" s="546"/>
      <c r="F396" s="546"/>
      <c r="G396" s="546"/>
      <c r="H396" s="546"/>
      <c r="I396" s="546"/>
      <c r="J396" s="546"/>
      <c r="K396" s="546"/>
      <c r="L396" s="546"/>
      <c r="M396" s="546"/>
      <c r="N396" s="546"/>
      <c r="O396" s="546"/>
      <c r="P396" s="546"/>
      <c r="Q396" s="546"/>
      <c r="R396" s="546"/>
      <c r="S396" s="546"/>
      <c r="T396" s="546"/>
      <c r="U396" s="546"/>
    </row>
    <row r="397" spans="4:21" ht="10.15" customHeight="1" x14ac:dyDescent="0.2">
      <c r="D397" s="546"/>
      <c r="E397" s="546"/>
      <c r="F397" s="546"/>
      <c r="G397" s="546"/>
      <c r="H397" s="546"/>
      <c r="I397" s="546"/>
      <c r="J397" s="546"/>
      <c r="K397" s="546"/>
      <c r="L397" s="546"/>
      <c r="M397" s="546"/>
      <c r="N397" s="546"/>
      <c r="O397" s="546"/>
      <c r="P397" s="546"/>
      <c r="Q397" s="546"/>
      <c r="R397" s="546"/>
      <c r="S397" s="546"/>
      <c r="T397" s="546"/>
      <c r="U397" s="546"/>
    </row>
    <row r="398" spans="4:21" ht="10.15" customHeight="1" x14ac:dyDescent="0.2">
      <c r="D398" s="546"/>
      <c r="E398" s="546"/>
      <c r="F398" s="546"/>
      <c r="G398" s="546"/>
      <c r="H398" s="546"/>
      <c r="I398" s="546"/>
      <c r="J398" s="546"/>
      <c r="K398" s="546"/>
      <c r="L398" s="546"/>
      <c r="M398" s="546"/>
      <c r="N398" s="546"/>
      <c r="O398" s="546"/>
      <c r="P398" s="546"/>
      <c r="Q398" s="546"/>
      <c r="R398" s="546"/>
      <c r="S398" s="546"/>
      <c r="T398" s="546"/>
      <c r="U398" s="546"/>
    </row>
    <row r="399" spans="4:21" ht="10.15" customHeight="1" x14ac:dyDescent="0.2">
      <c r="D399" s="546"/>
      <c r="E399" s="546"/>
      <c r="F399" s="546"/>
      <c r="G399" s="546"/>
      <c r="H399" s="546"/>
      <c r="I399" s="546"/>
      <c r="J399" s="546"/>
      <c r="K399" s="546"/>
      <c r="L399" s="546"/>
      <c r="M399" s="546"/>
      <c r="N399" s="546"/>
      <c r="O399" s="546"/>
      <c r="P399" s="546"/>
      <c r="Q399" s="546"/>
      <c r="R399" s="546"/>
      <c r="S399" s="546"/>
      <c r="T399" s="546"/>
      <c r="U399" s="546"/>
    </row>
    <row r="400" spans="4:21" ht="10.15" customHeight="1" x14ac:dyDescent="0.2">
      <c r="D400" s="546"/>
      <c r="E400" s="546"/>
      <c r="F400" s="546"/>
      <c r="G400" s="546"/>
      <c r="H400" s="546"/>
      <c r="I400" s="546"/>
      <c r="J400" s="546"/>
      <c r="K400" s="546"/>
      <c r="L400" s="546"/>
      <c r="M400" s="546"/>
      <c r="N400" s="546"/>
      <c r="O400" s="546"/>
      <c r="P400" s="546"/>
      <c r="Q400" s="546"/>
      <c r="R400" s="546"/>
      <c r="S400" s="546"/>
      <c r="T400" s="546"/>
      <c r="U400" s="546"/>
    </row>
    <row r="401" spans="4:21" ht="10.15" customHeight="1" x14ac:dyDescent="0.2">
      <c r="D401" s="546"/>
      <c r="E401" s="546"/>
      <c r="F401" s="546"/>
      <c r="G401" s="546"/>
      <c r="H401" s="546"/>
      <c r="I401" s="546"/>
      <c r="J401" s="546"/>
      <c r="K401" s="546"/>
      <c r="L401" s="546"/>
      <c r="M401" s="546"/>
      <c r="N401" s="546"/>
      <c r="O401" s="546"/>
      <c r="P401" s="546"/>
      <c r="Q401" s="546"/>
      <c r="R401" s="546"/>
      <c r="S401" s="546"/>
      <c r="T401" s="546"/>
      <c r="U401" s="546"/>
    </row>
    <row r="402" spans="4:21" ht="10.15" customHeight="1" x14ac:dyDescent="0.2">
      <c r="D402" s="546"/>
      <c r="E402" s="546"/>
      <c r="F402" s="546"/>
      <c r="G402" s="546"/>
      <c r="H402" s="546"/>
      <c r="I402" s="546"/>
      <c r="J402" s="546"/>
      <c r="K402" s="546"/>
      <c r="L402" s="546"/>
      <c r="M402" s="546"/>
      <c r="N402" s="546"/>
      <c r="O402" s="546"/>
      <c r="P402" s="546"/>
      <c r="Q402" s="546"/>
      <c r="R402" s="546"/>
      <c r="S402" s="546"/>
      <c r="T402" s="546"/>
      <c r="U402" s="546"/>
    </row>
    <row r="403" spans="4:21" ht="10.15" customHeight="1" x14ac:dyDescent="0.2">
      <c r="D403" s="546"/>
      <c r="E403" s="546"/>
      <c r="F403" s="546"/>
      <c r="G403" s="546"/>
      <c r="H403" s="546"/>
      <c r="I403" s="546"/>
      <c r="J403" s="546"/>
      <c r="K403" s="546"/>
      <c r="L403" s="546"/>
      <c r="M403" s="546"/>
      <c r="N403" s="546"/>
      <c r="O403" s="546"/>
      <c r="P403" s="546"/>
      <c r="Q403" s="546"/>
      <c r="R403" s="546"/>
      <c r="S403" s="546"/>
      <c r="T403" s="546"/>
      <c r="U403" s="546"/>
    </row>
    <row r="404" spans="4:21" ht="10.15" customHeight="1" x14ac:dyDescent="0.2">
      <c r="D404" s="546"/>
      <c r="E404" s="546"/>
      <c r="F404" s="546"/>
      <c r="G404" s="546"/>
      <c r="H404" s="546"/>
      <c r="I404" s="546"/>
      <c r="J404" s="546"/>
      <c r="K404" s="546"/>
      <c r="L404" s="546"/>
      <c r="M404" s="546"/>
      <c r="N404" s="546"/>
      <c r="O404" s="546"/>
      <c r="P404" s="546"/>
      <c r="Q404" s="546"/>
      <c r="R404" s="546"/>
      <c r="S404" s="546"/>
      <c r="T404" s="546"/>
      <c r="U404" s="546"/>
    </row>
    <row r="405" spans="4:21" ht="10.15" customHeight="1" x14ac:dyDescent="0.2">
      <c r="D405" s="546"/>
      <c r="E405" s="546"/>
      <c r="F405" s="546"/>
      <c r="G405" s="546"/>
      <c r="H405" s="546"/>
      <c r="I405" s="546"/>
      <c r="J405" s="546"/>
      <c r="K405" s="546"/>
      <c r="L405" s="546"/>
      <c r="M405" s="546"/>
      <c r="N405" s="546"/>
      <c r="O405" s="546"/>
      <c r="P405" s="546"/>
      <c r="Q405" s="546"/>
      <c r="R405" s="546"/>
      <c r="S405" s="546"/>
      <c r="T405" s="546"/>
      <c r="U405" s="546"/>
    </row>
    <row r="406" spans="4:21" ht="10.15" customHeight="1" x14ac:dyDescent="0.2">
      <c r="D406" s="546"/>
      <c r="E406" s="546"/>
      <c r="F406" s="546"/>
      <c r="G406" s="546"/>
      <c r="H406" s="546"/>
      <c r="I406" s="546"/>
      <c r="J406" s="546"/>
      <c r="K406" s="546"/>
      <c r="L406" s="546"/>
      <c r="M406" s="546"/>
      <c r="N406" s="546"/>
      <c r="O406" s="546"/>
      <c r="P406" s="546"/>
      <c r="Q406" s="546"/>
      <c r="R406" s="546"/>
      <c r="S406" s="546"/>
      <c r="T406" s="546"/>
      <c r="U406" s="546"/>
    </row>
    <row r="407" spans="4:21" ht="10.15" customHeight="1" x14ac:dyDescent="0.2">
      <c r="D407" s="546"/>
      <c r="E407" s="546"/>
      <c r="F407" s="546"/>
      <c r="G407" s="546"/>
      <c r="H407" s="546"/>
      <c r="I407" s="546"/>
      <c r="J407" s="546"/>
      <c r="K407" s="546"/>
      <c r="L407" s="546"/>
      <c r="M407" s="546"/>
      <c r="N407" s="546"/>
      <c r="O407" s="546"/>
      <c r="P407" s="546"/>
      <c r="Q407" s="546"/>
      <c r="R407" s="546"/>
      <c r="S407" s="546"/>
      <c r="T407" s="546"/>
      <c r="U407" s="546"/>
    </row>
    <row r="408" spans="4:21" ht="10.15" customHeight="1" x14ac:dyDescent="0.2">
      <c r="D408" s="546"/>
      <c r="E408" s="546"/>
      <c r="F408" s="546"/>
      <c r="G408" s="546"/>
      <c r="H408" s="546"/>
      <c r="I408" s="546"/>
      <c r="J408" s="546"/>
      <c r="K408" s="546"/>
      <c r="L408" s="546"/>
      <c r="M408" s="546"/>
      <c r="N408" s="546"/>
      <c r="O408" s="546"/>
      <c r="P408" s="546"/>
      <c r="Q408" s="546"/>
      <c r="R408" s="546"/>
      <c r="S408" s="546"/>
      <c r="T408" s="546"/>
      <c r="U408" s="546"/>
    </row>
    <row r="410" spans="4:21" x14ac:dyDescent="0.2">
      <c r="D410" s="546" t="s">
        <v>164</v>
      </c>
      <c r="E410" s="546"/>
      <c r="F410" s="546"/>
      <c r="G410" s="546"/>
      <c r="H410" s="546"/>
      <c r="I410" s="546"/>
      <c r="J410" s="546"/>
      <c r="K410" s="546"/>
      <c r="L410" s="546"/>
      <c r="M410" s="546"/>
      <c r="N410" s="546"/>
      <c r="O410" s="546"/>
      <c r="P410" s="546"/>
      <c r="Q410" s="546"/>
      <c r="R410" s="546"/>
      <c r="S410" s="546"/>
      <c r="T410" s="546"/>
      <c r="U410" s="546"/>
    </row>
    <row r="411" spans="4:21" ht="6" customHeight="1" x14ac:dyDescent="0.2">
      <c r="D411" s="546"/>
      <c r="E411" s="546"/>
      <c r="F411" s="546"/>
      <c r="G411" s="546"/>
      <c r="H411" s="546"/>
      <c r="I411" s="546"/>
      <c r="J411" s="546"/>
      <c r="K411" s="546"/>
      <c r="L411" s="546"/>
      <c r="M411" s="546"/>
      <c r="N411" s="546"/>
      <c r="O411" s="546"/>
      <c r="P411" s="546"/>
      <c r="Q411" s="546"/>
      <c r="R411" s="546"/>
      <c r="S411" s="546"/>
      <c r="T411" s="546"/>
      <c r="U411" s="546"/>
    </row>
    <row r="412" spans="4:21" x14ac:dyDescent="0.2">
      <c r="D412" s="546"/>
      <c r="E412" s="546"/>
      <c r="F412" s="546"/>
      <c r="G412" s="546"/>
      <c r="H412" s="546"/>
      <c r="I412" s="546"/>
      <c r="J412" s="546"/>
      <c r="K412" s="546"/>
      <c r="L412" s="546"/>
      <c r="M412" s="546"/>
      <c r="N412" s="546"/>
      <c r="O412" s="546"/>
      <c r="P412" s="546"/>
      <c r="Q412" s="546"/>
      <c r="R412" s="546"/>
      <c r="S412" s="546"/>
      <c r="T412" s="546"/>
      <c r="U412" s="546"/>
    </row>
    <row r="413" spans="4:21" x14ac:dyDescent="0.2">
      <c r="D413" s="546"/>
      <c r="E413" s="546"/>
      <c r="F413" s="546"/>
      <c r="G413" s="546"/>
      <c r="H413" s="546"/>
      <c r="I413" s="546"/>
      <c r="J413" s="546"/>
      <c r="K413" s="546"/>
      <c r="L413" s="546"/>
      <c r="M413" s="546"/>
      <c r="N413" s="546"/>
      <c r="O413" s="546"/>
      <c r="P413" s="546"/>
      <c r="Q413" s="546"/>
      <c r="R413" s="546"/>
      <c r="S413" s="546"/>
      <c r="T413" s="546"/>
      <c r="U413" s="546"/>
    </row>
    <row r="414" spans="4:21" x14ac:dyDescent="0.2">
      <c r="D414" s="546"/>
      <c r="E414" s="546"/>
      <c r="F414" s="546"/>
      <c r="G414" s="546"/>
      <c r="H414" s="546"/>
      <c r="I414" s="546"/>
      <c r="J414" s="546"/>
      <c r="K414" s="546"/>
      <c r="L414" s="546"/>
      <c r="M414" s="546"/>
      <c r="N414" s="546"/>
      <c r="O414" s="546"/>
      <c r="P414" s="546"/>
      <c r="Q414" s="546"/>
      <c r="R414" s="546"/>
      <c r="S414" s="546"/>
      <c r="T414" s="546"/>
      <c r="U414" s="546"/>
    </row>
    <row r="415" spans="4:21" x14ac:dyDescent="0.2">
      <c r="D415" s="546"/>
      <c r="E415" s="546"/>
      <c r="F415" s="546"/>
      <c r="G415" s="546"/>
      <c r="H415" s="546"/>
      <c r="I415" s="546"/>
      <c r="J415" s="546"/>
      <c r="K415" s="546"/>
      <c r="L415" s="546"/>
      <c r="M415" s="546"/>
      <c r="N415" s="546"/>
      <c r="O415" s="546"/>
      <c r="P415" s="546"/>
      <c r="Q415" s="546"/>
      <c r="R415" s="546"/>
      <c r="S415" s="546"/>
      <c r="T415" s="546"/>
      <c r="U415" s="546"/>
    </row>
    <row r="416" spans="4:21" x14ac:dyDescent="0.2">
      <c r="D416" s="546"/>
      <c r="E416" s="546"/>
      <c r="F416" s="546"/>
      <c r="G416" s="546"/>
      <c r="H416" s="546"/>
      <c r="I416" s="546"/>
      <c r="J416" s="546"/>
      <c r="K416" s="546"/>
      <c r="L416" s="546"/>
      <c r="M416" s="546"/>
      <c r="N416" s="546"/>
      <c r="O416" s="546"/>
      <c r="P416" s="546"/>
      <c r="Q416" s="546"/>
      <c r="R416" s="546"/>
      <c r="S416" s="546"/>
      <c r="T416" s="546"/>
      <c r="U416" s="546"/>
    </row>
    <row r="417" spans="3:21" x14ac:dyDescent="0.2">
      <c r="D417" s="546"/>
      <c r="E417" s="546"/>
      <c r="F417" s="546"/>
      <c r="G417" s="546"/>
      <c r="H417" s="546"/>
      <c r="I417" s="546"/>
      <c r="J417" s="546"/>
      <c r="K417" s="546"/>
      <c r="L417" s="546"/>
      <c r="M417" s="546"/>
      <c r="N417" s="546"/>
      <c r="O417" s="546"/>
      <c r="P417" s="546"/>
      <c r="Q417" s="546"/>
      <c r="R417" s="546"/>
      <c r="S417" s="546"/>
      <c r="T417" s="546"/>
      <c r="U417" s="546"/>
    </row>
    <row r="418" spans="3:21" x14ac:dyDescent="0.2">
      <c r="D418" s="546"/>
      <c r="E418" s="546"/>
      <c r="F418" s="546"/>
      <c r="G418" s="546"/>
      <c r="H418" s="546"/>
      <c r="I418" s="546"/>
      <c r="J418" s="546"/>
      <c r="K418" s="546"/>
      <c r="L418" s="546"/>
      <c r="M418" s="546"/>
      <c r="N418" s="546"/>
      <c r="O418" s="546"/>
      <c r="P418" s="546"/>
      <c r="Q418" s="546"/>
      <c r="R418" s="546"/>
      <c r="S418" s="546"/>
      <c r="T418" s="546"/>
      <c r="U418" s="546"/>
    </row>
    <row r="419" spans="3:21" x14ac:dyDescent="0.2">
      <c r="D419" s="546"/>
      <c r="E419" s="546"/>
      <c r="F419" s="546"/>
      <c r="G419" s="546"/>
      <c r="H419" s="546"/>
      <c r="I419" s="546"/>
      <c r="J419" s="546"/>
      <c r="K419" s="546"/>
      <c r="L419" s="546"/>
      <c r="M419" s="546"/>
      <c r="N419" s="546"/>
      <c r="O419" s="546"/>
      <c r="P419" s="546"/>
      <c r="Q419" s="546"/>
      <c r="R419" s="546"/>
      <c r="S419" s="546"/>
      <c r="T419" s="546"/>
      <c r="U419" s="546"/>
    </row>
    <row r="420" spans="3:21" x14ac:dyDescent="0.2">
      <c r="D420" s="546"/>
      <c r="E420" s="546"/>
      <c r="F420" s="546"/>
      <c r="G420" s="546"/>
      <c r="H420" s="546"/>
      <c r="I420" s="546"/>
      <c r="J420" s="546"/>
      <c r="K420" s="546"/>
      <c r="L420" s="546"/>
      <c r="M420" s="546"/>
      <c r="N420" s="546"/>
      <c r="O420" s="546"/>
      <c r="P420" s="546"/>
      <c r="Q420" s="546"/>
      <c r="R420" s="546"/>
      <c r="S420" s="546"/>
      <c r="T420" s="546"/>
      <c r="U420" s="546"/>
    </row>
    <row r="421" spans="3:21" x14ac:dyDescent="0.2">
      <c r="D421" s="546"/>
      <c r="E421" s="546"/>
      <c r="F421" s="546"/>
      <c r="G421" s="546"/>
      <c r="H421" s="546"/>
      <c r="I421" s="546"/>
      <c r="J421" s="546"/>
      <c r="K421" s="546"/>
      <c r="L421" s="546"/>
      <c r="M421" s="546"/>
      <c r="N421" s="546"/>
      <c r="O421" s="546"/>
      <c r="P421" s="546"/>
      <c r="Q421" s="546"/>
      <c r="R421" s="546"/>
      <c r="S421" s="546"/>
      <c r="T421" s="546"/>
      <c r="U421" s="546"/>
    </row>
    <row r="422" spans="3:21" x14ac:dyDescent="0.2">
      <c r="D422" s="546"/>
      <c r="E422" s="546"/>
      <c r="F422" s="546"/>
      <c r="G422" s="546"/>
      <c r="H422" s="546"/>
      <c r="I422" s="546"/>
      <c r="J422" s="546"/>
      <c r="K422" s="546"/>
      <c r="L422" s="546"/>
      <c r="M422" s="546"/>
      <c r="N422" s="546"/>
      <c r="O422" s="546"/>
      <c r="P422" s="546"/>
      <c r="Q422" s="546"/>
      <c r="R422" s="546"/>
      <c r="S422" s="546"/>
      <c r="T422" s="546"/>
      <c r="U422" s="546"/>
    </row>
    <row r="423" spans="3:21" x14ac:dyDescent="0.2">
      <c r="D423" s="546"/>
      <c r="E423" s="546"/>
      <c r="F423" s="546"/>
      <c r="G423" s="546"/>
      <c r="H423" s="546"/>
      <c r="I423" s="546"/>
      <c r="J423" s="546"/>
      <c r="K423" s="546"/>
      <c r="L423" s="546"/>
      <c r="M423" s="546"/>
      <c r="N423" s="546"/>
      <c r="O423" s="546"/>
      <c r="P423" s="546"/>
      <c r="Q423" s="546"/>
      <c r="R423" s="546"/>
      <c r="S423" s="546"/>
      <c r="T423" s="546"/>
      <c r="U423" s="546"/>
    </row>
    <row r="424" spans="3:21" ht="6" customHeight="1" x14ac:dyDescent="0.2">
      <c r="D424" s="198"/>
      <c r="E424" s="198"/>
      <c r="F424" s="198"/>
      <c r="G424" s="198"/>
      <c r="H424" s="198"/>
      <c r="I424" s="198"/>
      <c r="J424" s="198"/>
      <c r="K424" s="198"/>
      <c r="L424" s="198"/>
      <c r="M424" s="198"/>
      <c r="N424" s="198"/>
      <c r="O424" s="198"/>
      <c r="P424" s="198"/>
      <c r="Q424" s="198"/>
      <c r="R424" s="198"/>
      <c r="S424" s="198"/>
      <c r="T424" s="198"/>
      <c r="U424" s="198"/>
    </row>
    <row r="425" spans="3:21" x14ac:dyDescent="0.2">
      <c r="C425" s="72" t="s">
        <v>163</v>
      </c>
      <c r="D425" s="546" t="s">
        <v>257</v>
      </c>
      <c r="E425" s="546"/>
      <c r="F425" s="546"/>
      <c r="G425" s="546"/>
      <c r="H425" s="546"/>
      <c r="I425" s="546"/>
      <c r="J425" s="546"/>
      <c r="K425" s="546"/>
      <c r="L425" s="546"/>
      <c r="M425" s="546"/>
      <c r="N425" s="546"/>
      <c r="O425" s="546"/>
      <c r="P425" s="546"/>
      <c r="Q425" s="546"/>
      <c r="R425" s="546"/>
      <c r="S425" s="546"/>
      <c r="T425" s="546"/>
      <c r="U425" s="546"/>
    </row>
    <row r="426" spans="3:21" ht="6" customHeight="1" x14ac:dyDescent="0.2">
      <c r="D426" s="546"/>
      <c r="E426" s="546"/>
      <c r="F426" s="546"/>
      <c r="G426" s="546"/>
      <c r="H426" s="546"/>
      <c r="I426" s="546"/>
      <c r="J426" s="546"/>
      <c r="K426" s="546"/>
      <c r="L426" s="546"/>
      <c r="M426" s="546"/>
      <c r="N426" s="546"/>
      <c r="O426" s="546"/>
      <c r="P426" s="546"/>
      <c r="Q426" s="546"/>
      <c r="R426" s="546"/>
      <c r="S426" s="546"/>
      <c r="T426" s="546"/>
      <c r="U426" s="546"/>
    </row>
    <row r="427" spans="3:21" x14ac:dyDescent="0.2">
      <c r="D427" s="546"/>
      <c r="E427" s="546"/>
      <c r="F427" s="546"/>
      <c r="G427" s="546"/>
      <c r="H427" s="546"/>
      <c r="I427" s="546"/>
      <c r="J427" s="546"/>
      <c r="K427" s="546"/>
      <c r="L427" s="546"/>
      <c r="M427" s="546"/>
      <c r="N427" s="546"/>
      <c r="O427" s="546"/>
      <c r="P427" s="546"/>
      <c r="Q427" s="546"/>
      <c r="R427" s="546"/>
      <c r="S427" s="546"/>
      <c r="T427" s="546"/>
      <c r="U427" s="546"/>
    </row>
    <row r="428" spans="3:21" x14ac:dyDescent="0.2">
      <c r="D428" s="546"/>
      <c r="E428" s="546"/>
      <c r="F428" s="546"/>
      <c r="G428" s="546"/>
      <c r="H428" s="546"/>
      <c r="I428" s="546"/>
      <c r="J428" s="546"/>
      <c r="K428" s="546"/>
      <c r="L428" s="546"/>
      <c r="M428" s="546"/>
      <c r="N428" s="546"/>
      <c r="O428" s="546"/>
      <c r="P428" s="546"/>
      <c r="Q428" s="546"/>
      <c r="R428" s="546"/>
      <c r="S428" s="546"/>
      <c r="T428" s="546"/>
      <c r="U428" s="546"/>
    </row>
    <row r="429" spans="3:21" x14ac:dyDescent="0.2">
      <c r="D429" s="546"/>
      <c r="E429" s="546"/>
      <c r="F429" s="546"/>
      <c r="G429" s="546"/>
      <c r="H429" s="546"/>
      <c r="I429" s="546"/>
      <c r="J429" s="546"/>
      <c r="K429" s="546"/>
      <c r="L429" s="546"/>
      <c r="M429" s="546"/>
      <c r="N429" s="546"/>
      <c r="O429" s="546"/>
      <c r="P429" s="546"/>
      <c r="Q429" s="546"/>
      <c r="R429" s="546"/>
      <c r="S429" s="546"/>
      <c r="T429" s="546"/>
      <c r="U429" s="546"/>
    </row>
    <row r="430" spans="3:21" x14ac:dyDescent="0.2">
      <c r="D430" s="546"/>
      <c r="E430" s="546"/>
      <c r="F430" s="546"/>
      <c r="G430" s="546"/>
      <c r="H430" s="546"/>
      <c r="I430" s="546"/>
      <c r="J430" s="546"/>
      <c r="K430" s="546"/>
      <c r="L430" s="546"/>
      <c r="M430" s="546"/>
      <c r="N430" s="546"/>
      <c r="O430" s="546"/>
      <c r="P430" s="546"/>
      <c r="Q430" s="546"/>
      <c r="R430" s="546"/>
      <c r="S430" s="546"/>
      <c r="T430" s="546"/>
      <c r="U430" s="546"/>
    </row>
    <row r="431" spans="3:21" x14ac:dyDescent="0.2">
      <c r="D431" s="546"/>
      <c r="E431" s="546"/>
      <c r="F431" s="546"/>
      <c r="G431" s="546"/>
      <c r="H431" s="546"/>
      <c r="I431" s="546"/>
      <c r="J431" s="546"/>
      <c r="K431" s="546"/>
      <c r="L431" s="546"/>
      <c r="M431" s="546"/>
      <c r="N431" s="546"/>
      <c r="O431" s="546"/>
      <c r="P431" s="546"/>
      <c r="Q431" s="546"/>
      <c r="R431" s="546"/>
      <c r="S431" s="546"/>
      <c r="T431" s="546"/>
      <c r="U431" s="546"/>
    </row>
    <row r="432" spans="3:21" x14ac:dyDescent="0.2">
      <c r="D432" s="546"/>
      <c r="E432" s="546"/>
      <c r="F432" s="546"/>
      <c r="G432" s="546"/>
      <c r="H432" s="546"/>
      <c r="I432" s="546"/>
      <c r="J432" s="546"/>
      <c r="K432" s="546"/>
      <c r="L432" s="546"/>
      <c r="M432" s="546"/>
      <c r="N432" s="546"/>
      <c r="O432" s="546"/>
      <c r="P432" s="546"/>
      <c r="Q432" s="546"/>
      <c r="R432" s="546"/>
      <c r="S432" s="546"/>
      <c r="T432" s="546"/>
      <c r="U432" s="546"/>
    </row>
    <row r="433" spans="3:21" x14ac:dyDescent="0.2">
      <c r="C433" s="72" t="s">
        <v>256</v>
      </c>
      <c r="D433" s="546" t="s">
        <v>165</v>
      </c>
      <c r="E433" s="546"/>
      <c r="F433" s="546"/>
      <c r="G433" s="546"/>
      <c r="H433" s="546"/>
      <c r="I433" s="546"/>
      <c r="J433" s="546"/>
      <c r="K433" s="546"/>
      <c r="L433" s="546"/>
      <c r="M433" s="546"/>
      <c r="N433" s="546"/>
      <c r="O433" s="546"/>
      <c r="P433" s="546"/>
      <c r="Q433" s="546"/>
      <c r="R433" s="546"/>
      <c r="S433" s="546"/>
      <c r="T433" s="546"/>
      <c r="U433" s="546"/>
    </row>
    <row r="434" spans="3:21" x14ac:dyDescent="0.2">
      <c r="D434" s="546"/>
      <c r="E434" s="546"/>
      <c r="F434" s="546"/>
      <c r="G434" s="546"/>
      <c r="H434" s="546"/>
      <c r="I434" s="546"/>
      <c r="J434" s="546"/>
      <c r="K434" s="546"/>
      <c r="L434" s="546"/>
      <c r="M434" s="546"/>
      <c r="N434" s="546"/>
      <c r="O434" s="546"/>
      <c r="P434" s="546"/>
      <c r="Q434" s="546"/>
      <c r="R434" s="546"/>
      <c r="S434" s="546"/>
      <c r="T434" s="546"/>
      <c r="U434" s="546"/>
    </row>
    <row r="435" spans="3:21" x14ac:dyDescent="0.2">
      <c r="D435" s="546"/>
      <c r="E435" s="546"/>
      <c r="F435" s="546"/>
      <c r="G435" s="546"/>
      <c r="H435" s="546"/>
      <c r="I435" s="546"/>
      <c r="J435" s="546"/>
      <c r="K435" s="546"/>
      <c r="L435" s="546"/>
      <c r="M435" s="546"/>
      <c r="N435" s="546"/>
      <c r="O435" s="546"/>
      <c r="P435" s="546"/>
      <c r="Q435" s="546"/>
      <c r="R435" s="546"/>
      <c r="S435" s="546"/>
      <c r="T435" s="546"/>
      <c r="U435" s="546"/>
    </row>
    <row r="436" spans="3:21" x14ac:dyDescent="0.2">
      <c r="D436" s="198"/>
      <c r="E436" s="198"/>
      <c r="F436" s="198"/>
      <c r="G436" s="198"/>
      <c r="H436" s="198"/>
      <c r="I436" s="198"/>
      <c r="J436" s="198"/>
      <c r="K436" s="198"/>
      <c r="L436" s="198"/>
      <c r="M436" s="198"/>
      <c r="N436" s="198"/>
      <c r="O436" s="198"/>
      <c r="P436" s="198"/>
      <c r="Q436" s="198"/>
      <c r="R436" s="198"/>
      <c r="S436" s="198"/>
      <c r="T436" s="198"/>
      <c r="U436" s="198"/>
    </row>
    <row r="437" spans="3:21" x14ac:dyDescent="0.2">
      <c r="C437" s="547" t="s">
        <v>166</v>
      </c>
      <c r="D437" s="546"/>
      <c r="E437" s="546"/>
      <c r="F437" s="546"/>
      <c r="G437" s="546"/>
      <c r="H437" s="546"/>
      <c r="I437" s="546"/>
      <c r="J437" s="546"/>
      <c r="K437" s="546"/>
      <c r="L437" s="546"/>
      <c r="M437" s="546"/>
      <c r="N437" s="546"/>
      <c r="O437" s="546"/>
      <c r="P437" s="546"/>
      <c r="Q437" s="546"/>
      <c r="R437" s="546"/>
      <c r="S437" s="546"/>
      <c r="T437" s="546"/>
      <c r="U437" s="546"/>
    </row>
    <row r="439" spans="3:21" ht="10.15" customHeight="1" x14ac:dyDescent="0.2">
      <c r="C439" s="72" t="s">
        <v>167</v>
      </c>
      <c r="D439" s="546" t="s">
        <v>258</v>
      </c>
      <c r="E439" s="546"/>
      <c r="F439" s="546"/>
      <c r="G439" s="546"/>
      <c r="H439" s="546"/>
      <c r="I439" s="546"/>
      <c r="J439" s="546"/>
      <c r="K439" s="546"/>
      <c r="L439" s="546"/>
      <c r="M439" s="546"/>
      <c r="N439" s="546"/>
      <c r="O439" s="546"/>
      <c r="P439" s="546"/>
      <c r="Q439" s="546"/>
      <c r="R439" s="546"/>
      <c r="S439" s="546"/>
      <c r="T439" s="546"/>
      <c r="U439" s="546"/>
    </row>
    <row r="440" spans="3:21" ht="10.15" customHeight="1" x14ac:dyDescent="0.2">
      <c r="D440" s="546"/>
      <c r="E440" s="546"/>
      <c r="F440" s="546"/>
      <c r="G440" s="546"/>
      <c r="H440" s="546"/>
      <c r="I440" s="546"/>
      <c r="J440" s="546"/>
      <c r="K440" s="546"/>
      <c r="L440" s="546"/>
      <c r="M440" s="546"/>
      <c r="N440" s="546"/>
      <c r="O440" s="546"/>
      <c r="P440" s="546"/>
      <c r="Q440" s="546"/>
      <c r="R440" s="546"/>
      <c r="S440" s="546"/>
      <c r="T440" s="546"/>
      <c r="U440" s="546"/>
    </row>
    <row r="441" spans="3:21" ht="6" customHeight="1" x14ac:dyDescent="0.2">
      <c r="D441" s="546"/>
      <c r="E441" s="546"/>
      <c r="F441" s="546"/>
      <c r="G441" s="546"/>
      <c r="H441" s="546"/>
      <c r="I441" s="546"/>
      <c r="J441" s="546"/>
      <c r="K441" s="546"/>
      <c r="L441" s="546"/>
      <c r="M441" s="546"/>
      <c r="N441" s="546"/>
      <c r="O441" s="546"/>
      <c r="P441" s="546"/>
      <c r="Q441" s="546"/>
      <c r="R441" s="546"/>
      <c r="S441" s="546"/>
      <c r="T441" s="546"/>
      <c r="U441" s="546"/>
    </row>
    <row r="442" spans="3:21" ht="10.15" customHeight="1" x14ac:dyDescent="0.2">
      <c r="D442" s="546"/>
      <c r="E442" s="546"/>
      <c r="F442" s="546"/>
      <c r="G442" s="546"/>
      <c r="H442" s="546"/>
      <c r="I442" s="546"/>
      <c r="J442" s="546"/>
      <c r="K442" s="546"/>
      <c r="L442" s="546"/>
      <c r="M442" s="546"/>
      <c r="N442" s="546"/>
      <c r="O442" s="546"/>
      <c r="P442" s="546"/>
      <c r="Q442" s="546"/>
      <c r="R442" s="546"/>
      <c r="S442" s="546"/>
      <c r="T442" s="546"/>
      <c r="U442" s="546"/>
    </row>
    <row r="443" spans="3:21" ht="10.15" customHeight="1" x14ac:dyDescent="0.2">
      <c r="D443" s="546"/>
      <c r="E443" s="546"/>
      <c r="F443" s="546"/>
      <c r="G443" s="546"/>
      <c r="H443" s="546"/>
      <c r="I443" s="546"/>
      <c r="J443" s="546"/>
      <c r="K443" s="546"/>
      <c r="L443" s="546"/>
      <c r="M443" s="546"/>
      <c r="N443" s="546"/>
      <c r="O443" s="546"/>
      <c r="P443" s="546"/>
      <c r="Q443" s="546"/>
      <c r="R443" s="546"/>
      <c r="S443" s="546"/>
      <c r="T443" s="546"/>
      <c r="U443" s="546"/>
    </row>
    <row r="444" spans="3:21" ht="10.15" customHeight="1" x14ac:dyDescent="0.2">
      <c r="D444" s="546"/>
      <c r="E444" s="546"/>
      <c r="F444" s="546"/>
      <c r="G444" s="546"/>
      <c r="H444" s="546"/>
      <c r="I444" s="546"/>
      <c r="J444" s="546"/>
      <c r="K444" s="546"/>
      <c r="L444" s="546"/>
      <c r="M444" s="546"/>
      <c r="N444" s="546"/>
      <c r="O444" s="546"/>
      <c r="P444" s="546"/>
      <c r="Q444" s="546"/>
      <c r="R444" s="546"/>
      <c r="S444" s="546"/>
      <c r="T444" s="546"/>
      <c r="U444" s="546"/>
    </row>
    <row r="445" spans="3:21" ht="10.15" customHeight="1" x14ac:dyDescent="0.2">
      <c r="D445" s="546"/>
      <c r="E445" s="546"/>
      <c r="F445" s="546"/>
      <c r="G445" s="546"/>
      <c r="H445" s="546"/>
      <c r="I445" s="546"/>
      <c r="J445" s="546"/>
      <c r="K445" s="546"/>
      <c r="L445" s="546"/>
      <c r="M445" s="546"/>
      <c r="N445" s="546"/>
      <c r="O445" s="546"/>
      <c r="P445" s="546"/>
      <c r="Q445" s="546"/>
      <c r="R445" s="546"/>
      <c r="S445" s="546"/>
      <c r="T445" s="546"/>
      <c r="U445" s="546"/>
    </row>
    <row r="446" spans="3:21" ht="10.15" customHeight="1" x14ac:dyDescent="0.2">
      <c r="D446" s="546"/>
      <c r="E446" s="546"/>
      <c r="F446" s="546"/>
      <c r="G446" s="546"/>
      <c r="H446" s="546"/>
      <c r="I446" s="546"/>
      <c r="J446" s="546"/>
      <c r="K446" s="546"/>
      <c r="L446" s="546"/>
      <c r="M446" s="546"/>
      <c r="N446" s="546"/>
      <c r="O446" s="546"/>
      <c r="P446" s="546"/>
      <c r="Q446" s="546"/>
      <c r="R446" s="546"/>
      <c r="S446" s="546"/>
      <c r="T446" s="546"/>
      <c r="U446" s="546"/>
    </row>
    <row r="447" spans="3:21" ht="10.15" customHeight="1" x14ac:dyDescent="0.2">
      <c r="D447" s="546"/>
      <c r="E447" s="546"/>
      <c r="F447" s="546"/>
      <c r="G447" s="546"/>
      <c r="H447" s="546"/>
      <c r="I447" s="546"/>
      <c r="J447" s="546"/>
      <c r="K447" s="546"/>
      <c r="L447" s="546"/>
      <c r="M447" s="546"/>
      <c r="N447" s="546"/>
      <c r="O447" s="546"/>
      <c r="P447" s="546"/>
      <c r="Q447" s="546"/>
      <c r="R447" s="546"/>
      <c r="S447" s="546"/>
      <c r="T447" s="546"/>
      <c r="U447" s="546"/>
    </row>
    <row r="448" spans="3:21" ht="10.15" customHeight="1" x14ac:dyDescent="0.2">
      <c r="D448" s="546"/>
      <c r="E448" s="546"/>
      <c r="F448" s="546"/>
      <c r="G448" s="546"/>
      <c r="H448" s="546"/>
      <c r="I448" s="546"/>
      <c r="J448" s="546"/>
      <c r="K448" s="546"/>
      <c r="L448" s="546"/>
      <c r="M448" s="546"/>
      <c r="N448" s="546"/>
      <c r="O448" s="546"/>
      <c r="P448" s="546"/>
      <c r="Q448" s="546"/>
      <c r="R448" s="546"/>
      <c r="S448" s="546"/>
      <c r="T448" s="546"/>
      <c r="U448" s="546"/>
    </row>
    <row r="449" spans="3:21" ht="10.15" customHeight="1" x14ac:dyDescent="0.2">
      <c r="D449" s="546"/>
      <c r="E449" s="546"/>
      <c r="F449" s="546"/>
      <c r="G449" s="546"/>
      <c r="H449" s="546"/>
      <c r="I449" s="546"/>
      <c r="J449" s="546"/>
      <c r="K449" s="546"/>
      <c r="L449" s="546"/>
      <c r="M449" s="546"/>
      <c r="N449" s="546"/>
      <c r="O449" s="546"/>
      <c r="P449" s="546"/>
      <c r="Q449" s="546"/>
      <c r="R449" s="546"/>
      <c r="S449" s="546"/>
      <c r="T449" s="546"/>
      <c r="U449" s="546"/>
    </row>
    <row r="450" spans="3:21" ht="10.15" customHeight="1" x14ac:dyDescent="0.2">
      <c r="D450" s="546"/>
      <c r="E450" s="546"/>
      <c r="F450" s="546"/>
      <c r="G450" s="546"/>
      <c r="H450" s="546"/>
      <c r="I450" s="546"/>
      <c r="J450" s="546"/>
      <c r="K450" s="546"/>
      <c r="L450" s="546"/>
      <c r="M450" s="546"/>
      <c r="N450" s="546"/>
      <c r="O450" s="546"/>
      <c r="P450" s="546"/>
      <c r="Q450" s="546"/>
      <c r="R450" s="546"/>
      <c r="S450" s="546"/>
      <c r="T450" s="546"/>
      <c r="U450" s="546"/>
    </row>
    <row r="451" spans="3:21" ht="10.15" customHeight="1" x14ac:dyDescent="0.2">
      <c r="D451" s="546"/>
      <c r="E451" s="546"/>
      <c r="F451" s="546"/>
      <c r="G451" s="546"/>
      <c r="H451" s="546"/>
      <c r="I451" s="546"/>
      <c r="J451" s="546"/>
      <c r="K451" s="546"/>
      <c r="L451" s="546"/>
      <c r="M451" s="546"/>
      <c r="N451" s="546"/>
      <c r="O451" s="546"/>
      <c r="P451" s="546"/>
      <c r="Q451" s="546"/>
      <c r="R451" s="546"/>
      <c r="S451" s="546"/>
      <c r="T451" s="546"/>
      <c r="U451" s="546"/>
    </row>
    <row r="452" spans="3:21" ht="10.15" customHeight="1" x14ac:dyDescent="0.2">
      <c r="D452" s="546"/>
      <c r="E452" s="546"/>
      <c r="F452" s="546"/>
      <c r="G452" s="546"/>
      <c r="H452" s="546"/>
      <c r="I452" s="546"/>
      <c r="J452" s="546"/>
      <c r="K452" s="546"/>
      <c r="L452" s="546"/>
      <c r="M452" s="546"/>
      <c r="N452" s="546"/>
      <c r="O452" s="546"/>
      <c r="P452" s="546"/>
      <c r="Q452" s="546"/>
      <c r="R452" s="546"/>
      <c r="S452" s="546"/>
      <c r="T452" s="546"/>
      <c r="U452" s="546"/>
    </row>
    <row r="453" spans="3:21" ht="10.15" customHeight="1" x14ac:dyDescent="0.2">
      <c r="D453" s="546"/>
      <c r="E453" s="546"/>
      <c r="F453" s="546"/>
      <c r="G453" s="546"/>
      <c r="H453" s="546"/>
      <c r="I453" s="546"/>
      <c r="J453" s="546"/>
      <c r="K453" s="546"/>
      <c r="L453" s="546"/>
      <c r="M453" s="546"/>
      <c r="N453" s="546"/>
      <c r="O453" s="546"/>
      <c r="P453" s="546"/>
      <c r="Q453" s="546"/>
      <c r="R453" s="546"/>
      <c r="S453" s="546"/>
      <c r="T453" s="546"/>
      <c r="U453" s="546"/>
    </row>
    <row r="454" spans="3:21" ht="10.15" customHeight="1" x14ac:dyDescent="0.2">
      <c r="D454" s="546"/>
      <c r="E454" s="546"/>
      <c r="F454" s="546"/>
      <c r="G454" s="546"/>
      <c r="H454" s="546"/>
      <c r="I454" s="546"/>
      <c r="J454" s="546"/>
      <c r="K454" s="546"/>
      <c r="L454" s="546"/>
      <c r="M454" s="546"/>
      <c r="N454" s="546"/>
      <c r="O454" s="546"/>
      <c r="P454" s="546"/>
      <c r="Q454" s="546"/>
      <c r="R454" s="546"/>
      <c r="S454" s="546"/>
      <c r="T454" s="546"/>
      <c r="U454" s="546"/>
    </row>
    <row r="455" spans="3:21" ht="10.15" customHeight="1" x14ac:dyDescent="0.2">
      <c r="D455" s="546"/>
      <c r="E455" s="546"/>
      <c r="F455" s="546"/>
      <c r="G455" s="546"/>
      <c r="H455" s="546"/>
      <c r="I455" s="546"/>
      <c r="J455" s="546"/>
      <c r="K455" s="546"/>
      <c r="L455" s="546"/>
      <c r="M455" s="546"/>
      <c r="N455" s="546"/>
      <c r="O455" s="546"/>
      <c r="P455" s="546"/>
      <c r="Q455" s="546"/>
      <c r="R455" s="546"/>
      <c r="S455" s="546"/>
      <c r="T455" s="546"/>
      <c r="U455" s="546"/>
    </row>
    <row r="456" spans="3:21" ht="10.15" customHeight="1" x14ac:dyDescent="0.2">
      <c r="D456" s="546"/>
      <c r="E456" s="546"/>
      <c r="F456" s="546"/>
      <c r="G456" s="546"/>
      <c r="H456" s="546"/>
      <c r="I456" s="546"/>
      <c r="J456" s="546"/>
      <c r="K456" s="546"/>
      <c r="L456" s="546"/>
      <c r="M456" s="546"/>
      <c r="N456" s="546"/>
      <c r="O456" s="546"/>
      <c r="P456" s="546"/>
      <c r="Q456" s="546"/>
      <c r="R456" s="546"/>
      <c r="S456" s="546"/>
      <c r="T456" s="546"/>
      <c r="U456" s="546"/>
    </row>
    <row r="457" spans="3:21" ht="10.15" customHeight="1" x14ac:dyDescent="0.2">
      <c r="D457" s="546"/>
      <c r="E457" s="546"/>
      <c r="F457" s="546"/>
      <c r="G457" s="546"/>
      <c r="H457" s="546"/>
      <c r="I457" s="546"/>
      <c r="J457" s="546"/>
      <c r="K457" s="546"/>
      <c r="L457" s="546"/>
      <c r="M457" s="546"/>
      <c r="N457" s="546"/>
      <c r="O457" s="546"/>
      <c r="P457" s="546"/>
      <c r="Q457" s="546"/>
      <c r="R457" s="546"/>
      <c r="S457" s="546"/>
      <c r="T457" s="546"/>
      <c r="U457" s="546"/>
    </row>
    <row r="458" spans="3:21" ht="10.15" customHeight="1" x14ac:dyDescent="0.2">
      <c r="D458" s="546"/>
      <c r="E458" s="546"/>
      <c r="F458" s="546"/>
      <c r="G458" s="546"/>
      <c r="H458" s="546"/>
      <c r="I458" s="546"/>
      <c r="J458" s="546"/>
      <c r="K458" s="546"/>
      <c r="L458" s="546"/>
      <c r="M458" s="546"/>
      <c r="N458" s="546"/>
      <c r="O458" s="546"/>
      <c r="P458" s="546"/>
      <c r="Q458" s="546"/>
      <c r="R458" s="546"/>
      <c r="S458" s="546"/>
      <c r="T458" s="546"/>
      <c r="U458" s="546"/>
    </row>
    <row r="459" spans="3:21" ht="10.15" customHeight="1" x14ac:dyDescent="0.2">
      <c r="D459" s="546"/>
      <c r="E459" s="546"/>
      <c r="F459" s="546"/>
      <c r="G459" s="546"/>
      <c r="H459" s="546"/>
      <c r="I459" s="546"/>
      <c r="J459" s="546"/>
      <c r="K459" s="546"/>
      <c r="L459" s="546"/>
      <c r="M459" s="546"/>
      <c r="N459" s="546"/>
      <c r="O459" s="546"/>
      <c r="P459" s="546"/>
      <c r="Q459" s="546"/>
      <c r="R459" s="546"/>
      <c r="S459" s="546"/>
      <c r="T459" s="546"/>
      <c r="U459" s="546"/>
    </row>
    <row r="460" spans="3:21" ht="10.15" customHeight="1" x14ac:dyDescent="0.2">
      <c r="D460" s="546"/>
      <c r="E460" s="546"/>
      <c r="F460" s="546"/>
      <c r="G460" s="546"/>
      <c r="H460" s="546"/>
      <c r="I460" s="546"/>
      <c r="J460" s="546"/>
      <c r="K460" s="546"/>
      <c r="L460" s="546"/>
      <c r="M460" s="546"/>
      <c r="N460" s="546"/>
      <c r="O460" s="546"/>
      <c r="P460" s="546"/>
      <c r="Q460" s="546"/>
      <c r="R460" s="546"/>
      <c r="S460" s="546"/>
      <c r="T460" s="546"/>
      <c r="U460" s="546"/>
    </row>
    <row r="461" spans="3:21" ht="6" customHeight="1" x14ac:dyDescent="0.2"/>
    <row r="462" spans="3:21" ht="10.15" customHeight="1" x14ac:dyDescent="0.2">
      <c r="C462" s="72" t="s">
        <v>168</v>
      </c>
      <c r="D462" s="546" t="s">
        <v>169</v>
      </c>
      <c r="E462" s="546"/>
      <c r="F462" s="546"/>
      <c r="G462" s="546"/>
      <c r="H462" s="546"/>
      <c r="I462" s="546"/>
      <c r="J462" s="546"/>
      <c r="K462" s="546"/>
      <c r="L462" s="546"/>
      <c r="M462" s="546"/>
      <c r="N462" s="546"/>
      <c r="O462" s="546"/>
      <c r="P462" s="546"/>
      <c r="Q462" s="546"/>
      <c r="R462" s="546"/>
      <c r="S462" s="546"/>
      <c r="T462" s="546"/>
      <c r="U462" s="546"/>
    </row>
    <row r="463" spans="3:21" ht="10.15" customHeight="1" x14ac:dyDescent="0.2">
      <c r="D463" s="546"/>
      <c r="E463" s="546"/>
      <c r="F463" s="546"/>
      <c r="G463" s="546"/>
      <c r="H463" s="546"/>
      <c r="I463" s="546"/>
      <c r="J463" s="546"/>
      <c r="K463" s="546"/>
      <c r="L463" s="546"/>
      <c r="M463" s="546"/>
      <c r="N463" s="546"/>
      <c r="O463" s="546"/>
      <c r="P463" s="546"/>
      <c r="Q463" s="546"/>
      <c r="R463" s="546"/>
      <c r="S463" s="546"/>
      <c r="T463" s="546"/>
      <c r="U463" s="546"/>
    </row>
    <row r="464" spans="3:21" ht="10.15" customHeight="1" x14ac:dyDescent="0.2">
      <c r="D464" s="546"/>
      <c r="E464" s="546"/>
      <c r="F464" s="546"/>
      <c r="G464" s="546"/>
      <c r="H464" s="546"/>
      <c r="I464" s="546"/>
      <c r="J464" s="546"/>
      <c r="K464" s="546"/>
      <c r="L464" s="546"/>
      <c r="M464" s="546"/>
      <c r="N464" s="546"/>
      <c r="O464" s="546"/>
      <c r="P464" s="546"/>
      <c r="Q464" s="546"/>
      <c r="R464" s="546"/>
      <c r="S464" s="546"/>
      <c r="T464" s="546"/>
      <c r="U464" s="546"/>
    </row>
    <row r="466" spans="3:21" x14ac:dyDescent="0.2">
      <c r="C466" s="547" t="s">
        <v>170</v>
      </c>
      <c r="D466" s="546"/>
      <c r="E466" s="546"/>
      <c r="F466" s="546"/>
      <c r="G466" s="546"/>
      <c r="H466" s="546"/>
      <c r="I466" s="546"/>
      <c r="J466" s="546"/>
      <c r="K466" s="546"/>
      <c r="L466" s="546"/>
      <c r="M466" s="546"/>
      <c r="N466" s="546"/>
      <c r="O466" s="546"/>
      <c r="P466" s="546"/>
      <c r="Q466" s="546"/>
      <c r="R466" s="546"/>
      <c r="S466" s="546"/>
      <c r="T466" s="546"/>
      <c r="U466" s="546"/>
    </row>
    <row r="468" spans="3:21" ht="10.15" customHeight="1" x14ac:dyDescent="0.2">
      <c r="C468" s="72" t="s">
        <v>171</v>
      </c>
      <c r="D468" s="546" t="s">
        <v>172</v>
      </c>
      <c r="E468" s="546"/>
      <c r="F468" s="546"/>
      <c r="G468" s="546"/>
      <c r="H468" s="546"/>
      <c r="I468" s="546"/>
      <c r="J468" s="546"/>
      <c r="K468" s="546"/>
      <c r="L468" s="546"/>
      <c r="M468" s="546"/>
      <c r="N468" s="546"/>
      <c r="O468" s="546"/>
      <c r="P468" s="546"/>
      <c r="Q468" s="546"/>
      <c r="R468" s="546"/>
      <c r="S468" s="546"/>
      <c r="T468" s="546"/>
      <c r="U468" s="546"/>
    </row>
    <row r="469" spans="3:21" ht="10.15" customHeight="1" x14ac:dyDescent="0.2">
      <c r="D469" s="546"/>
      <c r="E469" s="546"/>
      <c r="F469" s="546"/>
      <c r="G469" s="546"/>
      <c r="H469" s="546"/>
      <c r="I469" s="546"/>
      <c r="J469" s="546"/>
      <c r="K469" s="546"/>
      <c r="L469" s="546"/>
      <c r="M469" s="546"/>
      <c r="N469" s="546"/>
      <c r="O469" s="546"/>
      <c r="P469" s="546"/>
      <c r="Q469" s="546"/>
      <c r="R469" s="546"/>
      <c r="S469" s="546"/>
      <c r="T469" s="546"/>
      <c r="U469" s="546"/>
    </row>
    <row r="470" spans="3:21" ht="10.15" customHeight="1" x14ac:dyDescent="0.2">
      <c r="D470" s="546"/>
      <c r="E470" s="546"/>
      <c r="F470" s="546"/>
      <c r="G470" s="546"/>
      <c r="H470" s="546"/>
      <c r="I470" s="546"/>
      <c r="J470" s="546"/>
      <c r="K470" s="546"/>
      <c r="L470" s="546"/>
      <c r="M470" s="546"/>
      <c r="N470" s="546"/>
      <c r="O470" s="546"/>
      <c r="P470" s="546"/>
      <c r="Q470" s="546"/>
      <c r="R470" s="546"/>
      <c r="S470" s="546"/>
      <c r="T470" s="546"/>
      <c r="U470" s="546"/>
    </row>
    <row r="471" spans="3:21" ht="10.15" customHeight="1" x14ac:dyDescent="0.2"/>
    <row r="472" spans="3:21" ht="10.15" customHeight="1" x14ac:dyDescent="0.2">
      <c r="D472" s="546" t="s">
        <v>320</v>
      </c>
      <c r="E472" s="546"/>
      <c r="F472" s="546"/>
      <c r="G472" s="546"/>
      <c r="H472" s="546"/>
      <c r="I472" s="546"/>
      <c r="J472" s="546"/>
      <c r="K472" s="546"/>
      <c r="L472" s="546"/>
      <c r="M472" s="546"/>
      <c r="N472" s="546"/>
      <c r="O472" s="546"/>
      <c r="P472" s="546"/>
      <c r="Q472" s="546"/>
      <c r="R472" s="546"/>
      <c r="S472" s="546"/>
      <c r="T472" s="546"/>
      <c r="U472" s="546"/>
    </row>
    <row r="473" spans="3:21" ht="10.15" customHeight="1" x14ac:dyDescent="0.2">
      <c r="D473" s="546"/>
      <c r="E473" s="546"/>
      <c r="F473" s="546"/>
      <c r="G473" s="546"/>
      <c r="H473" s="546"/>
      <c r="I473" s="546"/>
      <c r="J473" s="546"/>
      <c r="K473" s="546"/>
      <c r="L473" s="546"/>
      <c r="M473" s="546"/>
      <c r="N473" s="546"/>
      <c r="O473" s="546"/>
      <c r="P473" s="546"/>
      <c r="Q473" s="546"/>
      <c r="R473" s="546"/>
      <c r="S473" s="546"/>
      <c r="T473" s="546"/>
      <c r="U473" s="546"/>
    </row>
    <row r="474" spans="3:21" ht="10.15" customHeight="1" x14ac:dyDescent="0.2">
      <c r="D474" s="546"/>
      <c r="E474" s="546"/>
      <c r="F474" s="546"/>
      <c r="G474" s="546"/>
      <c r="H474" s="546"/>
      <c r="I474" s="546"/>
      <c r="J474" s="546"/>
      <c r="K474" s="546"/>
      <c r="L474" s="546"/>
      <c r="M474" s="546"/>
      <c r="N474" s="546"/>
      <c r="O474" s="546"/>
      <c r="P474" s="546"/>
      <c r="Q474" s="546"/>
      <c r="R474" s="546"/>
      <c r="S474" s="546"/>
      <c r="T474" s="546"/>
      <c r="U474" s="546"/>
    </row>
    <row r="475" spans="3:21" ht="10.15" customHeight="1" x14ac:dyDescent="0.2">
      <c r="D475" s="546"/>
      <c r="E475" s="546"/>
      <c r="F475" s="546"/>
      <c r="G475" s="546"/>
      <c r="H475" s="546"/>
      <c r="I475" s="546"/>
      <c r="J475" s="546"/>
      <c r="K475" s="546"/>
      <c r="L475" s="546"/>
      <c r="M475" s="546"/>
      <c r="N475" s="546"/>
      <c r="O475" s="546"/>
      <c r="P475" s="546"/>
      <c r="Q475" s="546"/>
      <c r="R475" s="546"/>
      <c r="S475" s="546"/>
      <c r="T475" s="546"/>
      <c r="U475" s="546"/>
    </row>
    <row r="476" spans="3:21" ht="10.15" customHeight="1" x14ac:dyDescent="0.2">
      <c r="D476" s="546"/>
      <c r="E476" s="546"/>
      <c r="F476" s="546"/>
      <c r="G476" s="546"/>
      <c r="H476" s="546"/>
      <c r="I476" s="546"/>
      <c r="J476" s="546"/>
      <c r="K476" s="546"/>
      <c r="L476" s="546"/>
      <c r="M476" s="546"/>
      <c r="N476" s="546"/>
      <c r="O476" s="546"/>
      <c r="P476" s="546"/>
      <c r="Q476" s="546"/>
      <c r="R476" s="546"/>
      <c r="S476" s="546"/>
      <c r="T476" s="546"/>
      <c r="U476" s="546"/>
    </row>
    <row r="477" spans="3:21" ht="10.15" customHeight="1" x14ac:dyDescent="0.2">
      <c r="D477" s="546"/>
      <c r="E477" s="546"/>
      <c r="F477" s="546"/>
      <c r="G477" s="546"/>
      <c r="H477" s="546"/>
      <c r="I477" s="546"/>
      <c r="J477" s="546"/>
      <c r="K477" s="546"/>
      <c r="L477" s="546"/>
      <c r="M477" s="546"/>
      <c r="N477" s="546"/>
      <c r="O477" s="546"/>
      <c r="P477" s="546"/>
      <c r="Q477" s="546"/>
      <c r="R477" s="546"/>
      <c r="S477" s="546"/>
      <c r="T477" s="546"/>
      <c r="U477" s="546"/>
    </row>
    <row r="478" spans="3:21" ht="10.15" customHeight="1" x14ac:dyDescent="0.2">
      <c r="D478" s="546"/>
      <c r="E478" s="546"/>
      <c r="F478" s="546"/>
      <c r="G478" s="546"/>
      <c r="H478" s="546"/>
      <c r="I478" s="546"/>
      <c r="J478" s="546"/>
      <c r="K478" s="546"/>
      <c r="L478" s="546"/>
      <c r="M478" s="546"/>
      <c r="N478" s="546"/>
      <c r="O478" s="546"/>
      <c r="P478" s="546"/>
      <c r="Q478" s="546"/>
      <c r="R478" s="546"/>
      <c r="S478" s="546"/>
      <c r="T478" s="546"/>
      <c r="U478" s="546"/>
    </row>
    <row r="479" spans="3:21" ht="10.15" customHeight="1" x14ac:dyDescent="0.2">
      <c r="D479" s="546"/>
      <c r="E479" s="546"/>
      <c r="F479" s="546"/>
      <c r="G479" s="546"/>
      <c r="H479" s="546"/>
      <c r="I479" s="546"/>
      <c r="J479" s="546"/>
      <c r="K479" s="546"/>
      <c r="L479" s="546"/>
      <c r="M479" s="546"/>
      <c r="N479" s="546"/>
      <c r="O479" s="546"/>
      <c r="P479" s="546"/>
      <c r="Q479" s="546"/>
      <c r="R479" s="546"/>
      <c r="S479" s="546"/>
      <c r="T479" s="546"/>
      <c r="U479" s="546"/>
    </row>
    <row r="480" spans="3:21" ht="10.15" customHeight="1" x14ac:dyDescent="0.2">
      <c r="D480" s="546"/>
      <c r="E480" s="546"/>
      <c r="F480" s="546"/>
      <c r="G480" s="546"/>
      <c r="H480" s="546"/>
      <c r="I480" s="546"/>
      <c r="J480" s="546"/>
      <c r="K480" s="546"/>
      <c r="L480" s="546"/>
      <c r="M480" s="546"/>
      <c r="N480" s="546"/>
      <c r="O480" s="546"/>
      <c r="P480" s="546"/>
      <c r="Q480" s="546"/>
      <c r="R480" s="546"/>
      <c r="S480" s="546"/>
      <c r="T480" s="546"/>
      <c r="U480" s="546"/>
    </row>
    <row r="481" spans="4:21" ht="10.15" customHeight="1" x14ac:dyDescent="0.2">
      <c r="D481" s="546"/>
      <c r="E481" s="546"/>
      <c r="F481" s="546"/>
      <c r="G481" s="546"/>
      <c r="H481" s="546"/>
      <c r="I481" s="546"/>
      <c r="J481" s="546"/>
      <c r="K481" s="546"/>
      <c r="L481" s="546"/>
      <c r="M481" s="546"/>
      <c r="N481" s="546"/>
      <c r="O481" s="546"/>
      <c r="P481" s="546"/>
      <c r="Q481" s="546"/>
      <c r="R481" s="546"/>
      <c r="S481" s="546"/>
      <c r="T481" s="546"/>
      <c r="U481" s="546"/>
    </row>
    <row r="482" spans="4:21" ht="10.15" customHeight="1" x14ac:dyDescent="0.2">
      <c r="D482" s="546"/>
      <c r="E482" s="546"/>
      <c r="F482" s="546"/>
      <c r="G482" s="546"/>
      <c r="H482" s="546"/>
      <c r="I482" s="546"/>
      <c r="J482" s="546"/>
      <c r="K482" s="546"/>
      <c r="L482" s="546"/>
      <c r="M482" s="546"/>
      <c r="N482" s="546"/>
      <c r="O482" s="546"/>
      <c r="P482" s="546"/>
      <c r="Q482" s="546"/>
      <c r="R482" s="546"/>
      <c r="S482" s="546"/>
      <c r="T482" s="546"/>
      <c r="U482" s="546"/>
    </row>
    <row r="483" spans="4:21" ht="10.15" customHeight="1" x14ac:dyDescent="0.2">
      <c r="D483" s="546"/>
      <c r="E483" s="546"/>
      <c r="F483" s="546"/>
      <c r="G483" s="546"/>
      <c r="H483" s="546"/>
      <c r="I483" s="546"/>
      <c r="J483" s="546"/>
      <c r="K483" s="546"/>
      <c r="L483" s="546"/>
      <c r="M483" s="546"/>
      <c r="N483" s="546"/>
      <c r="O483" s="546"/>
      <c r="P483" s="546"/>
      <c r="Q483" s="546"/>
      <c r="R483" s="546"/>
      <c r="S483" s="546"/>
      <c r="T483" s="546"/>
      <c r="U483" s="546"/>
    </row>
    <row r="484" spans="4:21" ht="10.15" customHeight="1" x14ac:dyDescent="0.2">
      <c r="D484" s="546"/>
      <c r="E484" s="546"/>
      <c r="F484" s="546"/>
      <c r="G484" s="546"/>
      <c r="H484" s="546"/>
      <c r="I484" s="546"/>
      <c r="J484" s="546"/>
      <c r="K484" s="546"/>
      <c r="L484" s="546"/>
      <c r="M484" s="546"/>
      <c r="N484" s="546"/>
      <c r="O484" s="546"/>
      <c r="P484" s="546"/>
      <c r="Q484" s="546"/>
      <c r="R484" s="546"/>
      <c r="S484" s="546"/>
      <c r="T484" s="546"/>
      <c r="U484" s="546"/>
    </row>
    <row r="485" spans="4:21" ht="10.15" customHeight="1" x14ac:dyDescent="0.2">
      <c r="D485" s="546"/>
      <c r="E485" s="546"/>
      <c r="F485" s="546"/>
      <c r="G485" s="546"/>
      <c r="H485" s="546"/>
      <c r="I485" s="546"/>
      <c r="J485" s="546"/>
      <c r="K485" s="546"/>
      <c r="L485" s="546"/>
      <c r="M485" s="546"/>
      <c r="N485" s="546"/>
      <c r="O485" s="546"/>
      <c r="P485" s="546"/>
      <c r="Q485" s="546"/>
      <c r="R485" s="546"/>
      <c r="S485" s="546"/>
      <c r="T485" s="546"/>
      <c r="U485" s="546"/>
    </row>
    <row r="486" spans="4:21" ht="10.15" customHeight="1" x14ac:dyDescent="0.2">
      <c r="D486" s="546"/>
      <c r="E486" s="546"/>
      <c r="F486" s="546"/>
      <c r="G486" s="546"/>
      <c r="H486" s="546"/>
      <c r="I486" s="546"/>
      <c r="J486" s="546"/>
      <c r="K486" s="546"/>
      <c r="L486" s="546"/>
      <c r="M486" s="546"/>
      <c r="N486" s="546"/>
      <c r="O486" s="546"/>
      <c r="P486" s="546"/>
      <c r="Q486" s="546"/>
      <c r="R486" s="546"/>
      <c r="S486" s="546"/>
      <c r="T486" s="546"/>
      <c r="U486" s="546"/>
    </row>
    <row r="487" spans="4:21" ht="10.15" customHeight="1" x14ac:dyDescent="0.2">
      <c r="D487" s="546"/>
      <c r="E487" s="546"/>
      <c r="F487" s="546"/>
      <c r="G487" s="546"/>
      <c r="H487" s="546"/>
      <c r="I487" s="546"/>
      <c r="J487" s="546"/>
      <c r="K487" s="546"/>
      <c r="L487" s="546"/>
      <c r="M487" s="546"/>
      <c r="N487" s="546"/>
      <c r="O487" s="546"/>
      <c r="P487" s="546"/>
      <c r="Q487" s="546"/>
      <c r="R487" s="546"/>
      <c r="S487" s="546"/>
      <c r="T487" s="546"/>
      <c r="U487" s="546"/>
    </row>
    <row r="488" spans="4:21" ht="10.15" customHeight="1" x14ac:dyDescent="0.2">
      <c r="D488" s="546"/>
      <c r="E488" s="546"/>
      <c r="F488" s="546"/>
      <c r="G488" s="546"/>
      <c r="H488" s="546"/>
      <c r="I488" s="546"/>
      <c r="J488" s="546"/>
      <c r="K488" s="546"/>
      <c r="L488" s="546"/>
      <c r="M488" s="546"/>
      <c r="N488" s="546"/>
      <c r="O488" s="546"/>
      <c r="P488" s="546"/>
      <c r="Q488" s="546"/>
      <c r="R488" s="546"/>
      <c r="S488" s="546"/>
      <c r="T488" s="546"/>
      <c r="U488" s="546"/>
    </row>
    <row r="489" spans="4:21" ht="10.15" customHeight="1" x14ac:dyDescent="0.2">
      <c r="D489" s="546"/>
      <c r="E489" s="546"/>
      <c r="F489" s="546"/>
      <c r="G489" s="546"/>
      <c r="H489" s="546"/>
      <c r="I489" s="546"/>
      <c r="J489" s="546"/>
      <c r="K489" s="546"/>
      <c r="L489" s="546"/>
      <c r="M489" s="546"/>
      <c r="N489" s="546"/>
      <c r="O489" s="546"/>
      <c r="P489" s="546"/>
      <c r="Q489" s="546"/>
      <c r="R489" s="546"/>
      <c r="S489" s="546"/>
      <c r="T489" s="546"/>
      <c r="U489" s="546"/>
    </row>
    <row r="490" spans="4:21" ht="10.15" customHeight="1" x14ac:dyDescent="0.2">
      <c r="D490" s="546"/>
      <c r="E490" s="546"/>
      <c r="F490" s="546"/>
      <c r="G490" s="546"/>
      <c r="H490" s="546"/>
      <c r="I490" s="546"/>
      <c r="J490" s="546"/>
      <c r="K490" s="546"/>
      <c r="L490" s="546"/>
      <c r="M490" s="546"/>
      <c r="N490" s="546"/>
      <c r="O490" s="546"/>
      <c r="P490" s="546"/>
      <c r="Q490" s="546"/>
      <c r="R490" s="546"/>
      <c r="S490" s="546"/>
      <c r="T490" s="546"/>
      <c r="U490" s="546"/>
    </row>
    <row r="491" spans="4:21" ht="10.15" customHeight="1" x14ac:dyDescent="0.2">
      <c r="D491" s="546"/>
      <c r="E491" s="546"/>
      <c r="F491" s="546"/>
      <c r="G491" s="546"/>
      <c r="H491" s="546"/>
      <c r="I491" s="546"/>
      <c r="J491" s="546"/>
      <c r="K491" s="546"/>
      <c r="L491" s="546"/>
      <c r="M491" s="546"/>
      <c r="N491" s="546"/>
      <c r="O491" s="546"/>
      <c r="P491" s="546"/>
      <c r="Q491" s="546"/>
      <c r="R491" s="546"/>
      <c r="S491" s="546"/>
      <c r="T491" s="546"/>
      <c r="U491" s="546"/>
    </row>
    <row r="492" spans="4:21" ht="10.15" customHeight="1" x14ac:dyDescent="0.2">
      <c r="D492" s="546"/>
      <c r="E492" s="546"/>
      <c r="F492" s="546"/>
      <c r="G492" s="546"/>
      <c r="H492" s="546"/>
      <c r="I492" s="546"/>
      <c r="J492" s="546"/>
      <c r="K492" s="546"/>
      <c r="L492" s="546"/>
      <c r="M492" s="546"/>
      <c r="N492" s="546"/>
      <c r="O492" s="546"/>
      <c r="P492" s="546"/>
      <c r="Q492" s="546"/>
      <c r="R492" s="546"/>
      <c r="S492" s="546"/>
      <c r="T492" s="546"/>
      <c r="U492" s="546"/>
    </row>
    <row r="493" spans="4:21" ht="10.15" customHeight="1" x14ac:dyDescent="0.2">
      <c r="D493" s="546"/>
      <c r="E493" s="546"/>
      <c r="F493" s="546"/>
      <c r="G493" s="546"/>
      <c r="H493" s="546"/>
      <c r="I493" s="546"/>
      <c r="J493" s="546"/>
      <c r="K493" s="546"/>
      <c r="L493" s="546"/>
      <c r="M493" s="546"/>
      <c r="N493" s="546"/>
      <c r="O493" s="546"/>
      <c r="P493" s="546"/>
      <c r="Q493" s="546"/>
      <c r="R493" s="546"/>
      <c r="S493" s="546"/>
      <c r="T493" s="546"/>
      <c r="U493" s="546"/>
    </row>
    <row r="494" spans="4:21" ht="10.15" customHeight="1" x14ac:dyDescent="0.2">
      <c r="D494" s="546"/>
      <c r="E494" s="546"/>
      <c r="F494" s="546"/>
      <c r="G494" s="546"/>
      <c r="H494" s="546"/>
      <c r="I494" s="546"/>
      <c r="J494" s="546"/>
      <c r="K494" s="546"/>
      <c r="L494" s="546"/>
      <c r="M494" s="546"/>
      <c r="N494" s="546"/>
      <c r="O494" s="546"/>
      <c r="P494" s="546"/>
      <c r="Q494" s="546"/>
      <c r="R494" s="546"/>
      <c r="S494" s="546"/>
      <c r="T494" s="546"/>
      <c r="U494" s="546"/>
    </row>
    <row r="495" spans="4:21" ht="10.15" customHeight="1" x14ac:dyDescent="0.2">
      <c r="D495" s="546"/>
      <c r="E495" s="546"/>
      <c r="F495" s="546"/>
      <c r="G495" s="546"/>
      <c r="H495" s="546"/>
      <c r="I495" s="546"/>
      <c r="J495" s="546"/>
      <c r="K495" s="546"/>
      <c r="L495" s="546"/>
      <c r="M495" s="546"/>
      <c r="N495" s="546"/>
      <c r="O495" s="546"/>
      <c r="P495" s="546"/>
      <c r="Q495" s="546"/>
      <c r="R495" s="546"/>
      <c r="S495" s="546"/>
      <c r="T495" s="546"/>
      <c r="U495" s="546"/>
    </row>
    <row r="496" spans="4:21" ht="10.15" customHeight="1" x14ac:dyDescent="0.2">
      <c r="D496" s="546"/>
      <c r="E496" s="546"/>
      <c r="F496" s="546"/>
      <c r="G496" s="546"/>
      <c r="H496" s="546"/>
      <c r="I496" s="546"/>
      <c r="J496" s="546"/>
      <c r="K496" s="546"/>
      <c r="L496" s="546"/>
      <c r="M496" s="546"/>
      <c r="N496" s="546"/>
      <c r="O496" s="546"/>
      <c r="P496" s="546"/>
      <c r="Q496" s="546"/>
      <c r="R496" s="546"/>
      <c r="S496" s="546"/>
      <c r="T496" s="546"/>
      <c r="U496" s="546"/>
    </row>
    <row r="497" spans="4:21" ht="10.15" customHeight="1" x14ac:dyDescent="0.2">
      <c r="D497" s="546"/>
      <c r="E497" s="546"/>
      <c r="F497" s="546"/>
      <c r="G497" s="546"/>
      <c r="H497" s="546"/>
      <c r="I497" s="546"/>
      <c r="J497" s="546"/>
      <c r="K497" s="546"/>
      <c r="L497" s="546"/>
      <c r="M497" s="546"/>
      <c r="N497" s="546"/>
      <c r="O497" s="546"/>
      <c r="P497" s="546"/>
      <c r="Q497" s="546"/>
      <c r="R497" s="546"/>
      <c r="S497" s="546"/>
      <c r="T497" s="546"/>
      <c r="U497" s="546"/>
    </row>
    <row r="498" spans="4:21" ht="10.15" customHeight="1" x14ac:dyDescent="0.2">
      <c r="D498" s="546"/>
      <c r="E498" s="546"/>
      <c r="F498" s="546"/>
      <c r="G498" s="546"/>
      <c r="H498" s="546"/>
      <c r="I498" s="546"/>
      <c r="J498" s="546"/>
      <c r="K498" s="546"/>
      <c r="L498" s="546"/>
      <c r="M498" s="546"/>
      <c r="N498" s="546"/>
      <c r="O498" s="546"/>
      <c r="P498" s="546"/>
      <c r="Q498" s="546"/>
      <c r="R498" s="546"/>
      <c r="S498" s="546"/>
      <c r="T498" s="546"/>
      <c r="U498" s="546"/>
    </row>
    <row r="499" spans="4:21" ht="10.15" customHeight="1" x14ac:dyDescent="0.2">
      <c r="D499" s="546"/>
      <c r="E499" s="546"/>
      <c r="F499" s="546"/>
      <c r="G499" s="546"/>
      <c r="H499" s="546"/>
      <c r="I499" s="546"/>
      <c r="J499" s="546"/>
      <c r="K499" s="546"/>
      <c r="L499" s="546"/>
      <c r="M499" s="546"/>
      <c r="N499" s="546"/>
      <c r="O499" s="546"/>
      <c r="P499" s="546"/>
      <c r="Q499" s="546"/>
      <c r="R499" s="546"/>
      <c r="S499" s="546"/>
      <c r="T499" s="546"/>
      <c r="U499" s="546"/>
    </row>
    <row r="500" spans="4:21" ht="10.15" customHeight="1" x14ac:dyDescent="0.2">
      <c r="D500" s="546" t="s">
        <v>259</v>
      </c>
      <c r="E500" s="546"/>
      <c r="F500" s="546"/>
      <c r="G500" s="546"/>
      <c r="H500" s="546"/>
      <c r="I500" s="546"/>
      <c r="J500" s="546"/>
      <c r="K500" s="546"/>
      <c r="L500" s="546"/>
      <c r="M500" s="546"/>
      <c r="N500" s="546"/>
      <c r="O500" s="546"/>
      <c r="P500" s="546"/>
      <c r="Q500" s="546"/>
      <c r="R500" s="546"/>
      <c r="S500" s="546"/>
      <c r="T500" s="546"/>
      <c r="U500" s="546"/>
    </row>
    <row r="501" spans="4:21" ht="10.15" customHeight="1" x14ac:dyDescent="0.2">
      <c r="D501" s="546"/>
      <c r="E501" s="546"/>
      <c r="F501" s="546"/>
      <c r="G501" s="546"/>
      <c r="H501" s="546"/>
      <c r="I501" s="546"/>
      <c r="J501" s="546"/>
      <c r="K501" s="546"/>
      <c r="L501" s="546"/>
      <c r="M501" s="546"/>
      <c r="N501" s="546"/>
      <c r="O501" s="546"/>
      <c r="P501" s="546"/>
      <c r="Q501" s="546"/>
      <c r="R501" s="546"/>
      <c r="S501" s="546"/>
      <c r="T501" s="546"/>
      <c r="U501" s="546"/>
    </row>
    <row r="502" spans="4:21" ht="10.15" customHeight="1" x14ac:dyDescent="0.2">
      <c r="D502" s="546"/>
      <c r="E502" s="546"/>
      <c r="F502" s="546"/>
      <c r="G502" s="546"/>
      <c r="H502" s="546"/>
      <c r="I502" s="546"/>
      <c r="J502" s="546"/>
      <c r="K502" s="546"/>
      <c r="L502" s="546"/>
      <c r="M502" s="546"/>
      <c r="N502" s="546"/>
      <c r="O502" s="546"/>
      <c r="P502" s="546"/>
      <c r="Q502" s="546"/>
      <c r="R502" s="546"/>
      <c r="S502" s="546"/>
      <c r="T502" s="546"/>
      <c r="U502" s="546"/>
    </row>
    <row r="503" spans="4:21" ht="10.15" customHeight="1" x14ac:dyDescent="0.2">
      <c r="D503" s="546"/>
      <c r="E503" s="546"/>
      <c r="F503" s="546"/>
      <c r="G503" s="546"/>
      <c r="H503" s="546"/>
      <c r="I503" s="546"/>
      <c r="J503" s="546"/>
      <c r="K503" s="546"/>
      <c r="L503" s="546"/>
      <c r="M503" s="546"/>
      <c r="N503" s="546"/>
      <c r="O503" s="546"/>
      <c r="P503" s="546"/>
      <c r="Q503" s="546"/>
      <c r="R503" s="546"/>
      <c r="S503" s="546"/>
      <c r="T503" s="546"/>
      <c r="U503" s="546"/>
    </row>
    <row r="504" spans="4:21" ht="10.15" customHeight="1" x14ac:dyDescent="0.2">
      <c r="D504" s="546"/>
      <c r="E504" s="546"/>
      <c r="F504" s="546"/>
      <c r="G504" s="546"/>
      <c r="H504" s="546"/>
      <c r="I504" s="546"/>
      <c r="J504" s="546"/>
      <c r="K504" s="546"/>
      <c r="L504" s="546"/>
      <c r="M504" s="546"/>
      <c r="N504" s="546"/>
      <c r="O504" s="546"/>
      <c r="P504" s="546"/>
      <c r="Q504" s="546"/>
      <c r="R504" s="546"/>
      <c r="S504" s="546"/>
      <c r="T504" s="546"/>
      <c r="U504" s="546"/>
    </row>
    <row r="505" spans="4:21" ht="10.15" customHeight="1" x14ac:dyDescent="0.2">
      <c r="D505" s="546"/>
      <c r="E505" s="546"/>
      <c r="F505" s="546"/>
      <c r="G505" s="546"/>
      <c r="H505" s="546"/>
      <c r="I505" s="546"/>
      <c r="J505" s="546"/>
      <c r="K505" s="546"/>
      <c r="L505" s="546"/>
      <c r="M505" s="546"/>
      <c r="N505" s="546"/>
      <c r="O505" s="546"/>
      <c r="P505" s="546"/>
      <c r="Q505" s="546"/>
      <c r="R505" s="546"/>
      <c r="S505" s="546"/>
      <c r="T505" s="546"/>
      <c r="U505" s="546"/>
    </row>
    <row r="506" spans="4:21" ht="10.15" customHeight="1" x14ac:dyDescent="0.2">
      <c r="D506" s="546"/>
      <c r="E506" s="546"/>
      <c r="F506" s="546"/>
      <c r="G506" s="546"/>
      <c r="H506" s="546"/>
      <c r="I506" s="546"/>
      <c r="J506" s="546"/>
      <c r="K506" s="546"/>
      <c r="L506" s="546"/>
      <c r="M506" s="546"/>
      <c r="N506" s="546"/>
      <c r="O506" s="546"/>
      <c r="P506" s="546"/>
      <c r="Q506" s="546"/>
      <c r="R506" s="546"/>
      <c r="S506" s="546"/>
      <c r="T506" s="546"/>
      <c r="U506" s="546"/>
    </row>
    <row r="507" spans="4:21" ht="10.15" customHeight="1" x14ac:dyDescent="0.2">
      <c r="D507" s="546"/>
      <c r="E507" s="546"/>
      <c r="F507" s="546"/>
      <c r="G507" s="546"/>
      <c r="H507" s="546"/>
      <c r="I507" s="546"/>
      <c r="J507" s="546"/>
      <c r="K507" s="546"/>
      <c r="L507" s="546"/>
      <c r="M507" s="546"/>
      <c r="N507" s="546"/>
      <c r="O507" s="546"/>
      <c r="P507" s="546"/>
      <c r="Q507" s="546"/>
      <c r="R507" s="546"/>
      <c r="S507" s="546"/>
      <c r="T507" s="546"/>
      <c r="U507" s="546"/>
    </row>
    <row r="508" spans="4:21" ht="10.15" customHeight="1" x14ac:dyDescent="0.2">
      <c r="D508" s="546"/>
      <c r="E508" s="546"/>
      <c r="F508" s="546"/>
      <c r="G508" s="546"/>
      <c r="H508" s="546"/>
      <c r="I508" s="546"/>
      <c r="J508" s="546"/>
      <c r="K508" s="546"/>
      <c r="L508" s="546"/>
      <c r="M508" s="546"/>
      <c r="N508" s="546"/>
      <c r="O508" s="546"/>
      <c r="P508" s="546"/>
      <c r="Q508" s="546"/>
      <c r="R508" s="546"/>
      <c r="S508" s="546"/>
      <c r="T508" s="546"/>
      <c r="U508" s="546"/>
    </row>
    <row r="509" spans="4:21" ht="10.15" customHeight="1" x14ac:dyDescent="0.2">
      <c r="D509" s="546"/>
      <c r="E509" s="546"/>
      <c r="F509" s="546"/>
      <c r="G509" s="546"/>
      <c r="H509" s="546"/>
      <c r="I509" s="546"/>
      <c r="J509" s="546"/>
      <c r="K509" s="546"/>
      <c r="L509" s="546"/>
      <c r="M509" s="546"/>
      <c r="N509" s="546"/>
      <c r="O509" s="546"/>
      <c r="P509" s="546"/>
      <c r="Q509" s="546"/>
      <c r="R509" s="546"/>
      <c r="S509" s="546"/>
      <c r="T509" s="546"/>
      <c r="U509" s="546"/>
    </row>
    <row r="510" spans="4:21" ht="10.15" customHeight="1" x14ac:dyDescent="0.2">
      <c r="D510" s="546"/>
      <c r="E510" s="546"/>
      <c r="F510" s="546"/>
      <c r="G510" s="546"/>
      <c r="H510" s="546"/>
      <c r="I510" s="546"/>
      <c r="J510" s="546"/>
      <c r="K510" s="546"/>
      <c r="L510" s="546"/>
      <c r="M510" s="546"/>
      <c r="N510" s="546"/>
      <c r="O510" s="546"/>
      <c r="P510" s="546"/>
      <c r="Q510" s="546"/>
      <c r="R510" s="546"/>
      <c r="S510" s="546"/>
      <c r="T510" s="546"/>
      <c r="U510" s="546"/>
    </row>
    <row r="511" spans="4:21" ht="10.15" customHeight="1" x14ac:dyDescent="0.2">
      <c r="D511" s="546"/>
      <c r="E511" s="546"/>
      <c r="F511" s="546"/>
      <c r="G511" s="546"/>
      <c r="H511" s="546"/>
      <c r="I511" s="546"/>
      <c r="J511" s="546"/>
      <c r="K511" s="546"/>
      <c r="L511" s="546"/>
      <c r="M511" s="546"/>
      <c r="N511" s="546"/>
      <c r="O511" s="546"/>
      <c r="P511" s="546"/>
      <c r="Q511" s="546"/>
      <c r="R511" s="546"/>
      <c r="S511" s="546"/>
      <c r="T511" s="546"/>
      <c r="U511" s="546"/>
    </row>
    <row r="512" spans="4:21" ht="10.15" customHeight="1" x14ac:dyDescent="0.2">
      <c r="D512" s="546"/>
      <c r="E512" s="546"/>
      <c r="F512" s="546"/>
      <c r="G512" s="546"/>
      <c r="H512" s="546"/>
      <c r="I512" s="546"/>
      <c r="J512" s="546"/>
      <c r="K512" s="546"/>
      <c r="L512" s="546"/>
      <c r="M512" s="546"/>
      <c r="N512" s="546"/>
      <c r="O512" s="546"/>
      <c r="P512" s="546"/>
      <c r="Q512" s="546"/>
      <c r="R512" s="546"/>
      <c r="S512" s="546"/>
      <c r="T512" s="546"/>
      <c r="U512" s="546"/>
    </row>
    <row r="513" spans="3:21" ht="10.15" customHeight="1" x14ac:dyDescent="0.2">
      <c r="D513" s="546"/>
      <c r="E513" s="546"/>
      <c r="F513" s="546"/>
      <c r="G513" s="546"/>
      <c r="H513" s="546"/>
      <c r="I513" s="546"/>
      <c r="J513" s="546"/>
      <c r="K513" s="546"/>
      <c r="L513" s="546"/>
      <c r="M513" s="546"/>
      <c r="N513" s="546"/>
      <c r="O513" s="546"/>
      <c r="P513" s="546"/>
      <c r="Q513" s="546"/>
      <c r="R513" s="546"/>
      <c r="S513" s="546"/>
      <c r="T513" s="546"/>
      <c r="U513" s="546"/>
    </row>
    <row r="514" spans="3:21" ht="10.15" customHeight="1" x14ac:dyDescent="0.2">
      <c r="D514" s="546"/>
      <c r="E514" s="546"/>
      <c r="F514" s="546"/>
      <c r="G514" s="546"/>
      <c r="H514" s="546"/>
      <c r="I514" s="546"/>
      <c r="J514" s="546"/>
      <c r="K514" s="546"/>
      <c r="L514" s="546"/>
      <c r="M514" s="546"/>
      <c r="N514" s="546"/>
      <c r="O514" s="546"/>
      <c r="P514" s="546"/>
      <c r="Q514" s="546"/>
      <c r="R514" s="546"/>
      <c r="S514" s="546"/>
      <c r="T514" s="546"/>
      <c r="U514" s="546"/>
    </row>
    <row r="515" spans="3:21" ht="10.15" customHeight="1" x14ac:dyDescent="0.2">
      <c r="D515" s="546"/>
      <c r="E515" s="546"/>
      <c r="F515" s="546"/>
      <c r="G515" s="546"/>
      <c r="H515" s="546"/>
      <c r="I515" s="546"/>
      <c r="J515" s="546"/>
      <c r="K515" s="546"/>
      <c r="L515" s="546"/>
      <c r="M515" s="546"/>
      <c r="N515" s="546"/>
      <c r="O515" s="546"/>
      <c r="P515" s="546"/>
      <c r="Q515" s="546"/>
      <c r="R515" s="546"/>
      <c r="S515" s="546"/>
      <c r="T515" s="546"/>
      <c r="U515" s="546"/>
    </row>
    <row r="516" spans="3:21" ht="10.15" customHeight="1" x14ac:dyDescent="0.2">
      <c r="D516" s="546"/>
      <c r="E516" s="546"/>
      <c r="F516" s="546"/>
      <c r="G516" s="546"/>
      <c r="H516" s="546"/>
      <c r="I516" s="546"/>
      <c r="J516" s="546"/>
      <c r="K516" s="546"/>
      <c r="L516" s="546"/>
      <c r="M516" s="546"/>
      <c r="N516" s="546"/>
      <c r="O516" s="546"/>
      <c r="P516" s="546"/>
      <c r="Q516" s="546"/>
      <c r="R516" s="546"/>
      <c r="S516" s="546"/>
      <c r="T516" s="546"/>
      <c r="U516" s="546"/>
    </row>
    <row r="517" spans="3:21" ht="10.15" customHeight="1" x14ac:dyDescent="0.2">
      <c r="D517" s="546"/>
      <c r="E517" s="546"/>
      <c r="F517" s="546"/>
      <c r="G517" s="546"/>
      <c r="H517" s="546"/>
      <c r="I517" s="546"/>
      <c r="J517" s="546"/>
      <c r="K517" s="546"/>
      <c r="L517" s="546"/>
      <c r="M517" s="546"/>
      <c r="N517" s="546"/>
      <c r="O517" s="546"/>
      <c r="P517" s="546"/>
      <c r="Q517" s="546"/>
      <c r="R517" s="546"/>
      <c r="S517" s="546"/>
      <c r="T517" s="546"/>
      <c r="U517" s="546"/>
    </row>
    <row r="518" spans="3:21" ht="10.15" customHeight="1" x14ac:dyDescent="0.2">
      <c r="D518" s="546"/>
      <c r="E518" s="546"/>
      <c r="F518" s="546"/>
      <c r="G518" s="546"/>
      <c r="H518" s="546"/>
      <c r="I518" s="546"/>
      <c r="J518" s="546"/>
      <c r="K518" s="546"/>
      <c r="L518" s="546"/>
      <c r="M518" s="546"/>
      <c r="N518" s="546"/>
      <c r="O518" s="546"/>
      <c r="P518" s="546"/>
      <c r="Q518" s="546"/>
      <c r="R518" s="546"/>
      <c r="S518" s="546"/>
      <c r="T518" s="546"/>
      <c r="U518" s="546"/>
    </row>
    <row r="519" spans="3:21" ht="10.15" customHeight="1" x14ac:dyDescent="0.2">
      <c r="D519" s="546"/>
      <c r="E519" s="546"/>
      <c r="F519" s="546"/>
      <c r="G519" s="546"/>
      <c r="H519" s="546"/>
      <c r="I519" s="546"/>
      <c r="J519" s="546"/>
      <c r="K519" s="546"/>
      <c r="L519" s="546"/>
      <c r="M519" s="546"/>
      <c r="N519" s="546"/>
      <c r="O519" s="546"/>
      <c r="P519" s="546"/>
      <c r="Q519" s="546"/>
      <c r="R519" s="546"/>
      <c r="S519" s="546"/>
      <c r="T519" s="546"/>
      <c r="U519" s="546"/>
    </row>
    <row r="520" spans="3:21" ht="10.15" customHeight="1" x14ac:dyDescent="0.2">
      <c r="D520" s="546"/>
      <c r="E520" s="546"/>
      <c r="F520" s="546"/>
      <c r="G520" s="546"/>
      <c r="H520" s="546"/>
      <c r="I520" s="546"/>
      <c r="J520" s="546"/>
      <c r="K520" s="546"/>
      <c r="L520" s="546"/>
      <c r="M520" s="546"/>
      <c r="N520" s="546"/>
      <c r="O520" s="546"/>
      <c r="P520" s="546"/>
      <c r="Q520" s="546"/>
      <c r="R520" s="546"/>
      <c r="S520" s="546"/>
      <c r="T520" s="546"/>
      <c r="U520" s="546"/>
    </row>
    <row r="521" spans="3:21" ht="10.15" customHeight="1" x14ac:dyDescent="0.2">
      <c r="D521" s="546"/>
      <c r="E521" s="546"/>
      <c r="F521" s="546"/>
      <c r="G521" s="546"/>
      <c r="H521" s="546"/>
      <c r="I521" s="546"/>
      <c r="J521" s="546"/>
      <c r="K521" s="546"/>
      <c r="L521" s="546"/>
      <c r="M521" s="546"/>
      <c r="N521" s="546"/>
      <c r="O521" s="546"/>
      <c r="P521" s="546"/>
      <c r="Q521" s="546"/>
      <c r="R521" s="546"/>
      <c r="S521" s="546"/>
      <c r="T521" s="546"/>
      <c r="U521" s="546"/>
    </row>
    <row r="522" spans="3:21" ht="10.15" customHeight="1" x14ac:dyDescent="0.2">
      <c r="D522" s="546"/>
      <c r="E522" s="546"/>
      <c r="F522" s="546"/>
      <c r="G522" s="546"/>
      <c r="H522" s="546"/>
      <c r="I522" s="546"/>
      <c r="J522" s="546"/>
      <c r="K522" s="546"/>
      <c r="L522" s="546"/>
      <c r="M522" s="546"/>
      <c r="N522" s="546"/>
      <c r="O522" s="546"/>
      <c r="P522" s="546"/>
      <c r="Q522" s="546"/>
      <c r="R522" s="546"/>
      <c r="S522" s="546"/>
      <c r="T522" s="546"/>
      <c r="U522" s="546"/>
    </row>
    <row r="523" spans="3:21" ht="10.15" customHeight="1" x14ac:dyDescent="0.2">
      <c r="D523" s="546"/>
      <c r="E523" s="546"/>
      <c r="F523" s="546"/>
      <c r="G523" s="546"/>
      <c r="H523" s="546"/>
      <c r="I523" s="546"/>
      <c r="J523" s="546"/>
      <c r="K523" s="546"/>
      <c r="L523" s="546"/>
      <c r="M523" s="546"/>
      <c r="N523" s="546"/>
      <c r="O523" s="546"/>
      <c r="P523" s="546"/>
      <c r="Q523" s="546"/>
      <c r="R523" s="546"/>
      <c r="S523" s="546"/>
      <c r="T523" s="546"/>
      <c r="U523" s="546"/>
    </row>
    <row r="524" spans="3:21" ht="10.15" customHeight="1" x14ac:dyDescent="0.2">
      <c r="D524" s="546"/>
      <c r="E524" s="546"/>
      <c r="F524" s="546"/>
      <c r="G524" s="546"/>
      <c r="H524" s="546"/>
      <c r="I524" s="546"/>
      <c r="J524" s="546"/>
      <c r="K524" s="546"/>
      <c r="L524" s="546"/>
      <c r="M524" s="546"/>
      <c r="N524" s="546"/>
      <c r="O524" s="546"/>
      <c r="P524" s="546"/>
      <c r="Q524" s="546"/>
      <c r="R524" s="546"/>
      <c r="S524" s="546"/>
      <c r="T524" s="546"/>
      <c r="U524" s="546"/>
    </row>
    <row r="525" spans="3:21" ht="10.15" customHeight="1" x14ac:dyDescent="0.2">
      <c r="D525" s="546"/>
      <c r="E525" s="546"/>
      <c r="F525" s="546"/>
      <c r="G525" s="546"/>
      <c r="H525" s="546"/>
      <c r="I525" s="546"/>
      <c r="J525" s="546"/>
      <c r="K525" s="546"/>
      <c r="L525" s="546"/>
      <c r="M525" s="546"/>
      <c r="N525" s="546"/>
      <c r="O525" s="546"/>
      <c r="P525" s="546"/>
      <c r="Q525" s="546"/>
      <c r="R525" s="546"/>
      <c r="S525" s="546"/>
      <c r="T525" s="546"/>
      <c r="U525" s="546"/>
    </row>
    <row r="526" spans="3:21" ht="6" customHeight="1" x14ac:dyDescent="0.2"/>
    <row r="527" spans="3:21" ht="10.15" customHeight="1" x14ac:dyDescent="0.2">
      <c r="C527" s="72" t="s">
        <v>173</v>
      </c>
      <c r="D527" s="546" t="s">
        <v>174</v>
      </c>
      <c r="E527" s="546"/>
      <c r="F527" s="546"/>
      <c r="G527" s="546"/>
      <c r="H527" s="546"/>
      <c r="I527" s="546"/>
      <c r="J527" s="546"/>
      <c r="K527" s="546"/>
      <c r="L527" s="546"/>
      <c r="M527" s="546"/>
      <c r="N527" s="546"/>
      <c r="O527" s="546"/>
      <c r="P527" s="546"/>
      <c r="Q527" s="546"/>
      <c r="R527" s="546"/>
      <c r="S527" s="546"/>
      <c r="T527" s="546"/>
      <c r="U527" s="546"/>
    </row>
    <row r="528" spans="3:21" ht="10.15" customHeight="1" x14ac:dyDescent="0.2">
      <c r="D528" s="546"/>
      <c r="E528" s="546"/>
      <c r="F528" s="546"/>
      <c r="G528" s="546"/>
      <c r="H528" s="546"/>
      <c r="I528" s="546"/>
      <c r="J528" s="546"/>
      <c r="K528" s="546"/>
      <c r="L528" s="546"/>
      <c r="M528" s="546"/>
      <c r="N528" s="546"/>
      <c r="O528" s="546"/>
      <c r="P528" s="546"/>
      <c r="Q528" s="546"/>
      <c r="R528" s="546"/>
      <c r="S528" s="546"/>
      <c r="T528" s="546"/>
      <c r="U528" s="546"/>
    </row>
    <row r="529" spans="3:21" ht="10.15" customHeight="1" x14ac:dyDescent="0.2">
      <c r="D529" s="546"/>
      <c r="E529" s="546"/>
      <c r="F529" s="546"/>
      <c r="G529" s="546"/>
      <c r="H529" s="546"/>
      <c r="I529" s="546"/>
      <c r="J529" s="546"/>
      <c r="K529" s="546"/>
      <c r="L529" s="546"/>
      <c r="M529" s="546"/>
      <c r="N529" s="546"/>
      <c r="O529" s="546"/>
      <c r="P529" s="546"/>
      <c r="Q529" s="546"/>
      <c r="R529" s="546"/>
      <c r="S529" s="546"/>
      <c r="T529" s="546"/>
      <c r="U529" s="546"/>
    </row>
    <row r="530" spans="3:21" ht="10.15" customHeight="1" x14ac:dyDescent="0.2">
      <c r="D530" s="198"/>
      <c r="E530" s="198"/>
      <c r="F530" s="198"/>
      <c r="G530" s="198"/>
      <c r="H530" s="198"/>
      <c r="I530" s="198"/>
      <c r="J530" s="198"/>
      <c r="K530" s="198"/>
      <c r="L530" s="198"/>
      <c r="M530" s="198"/>
      <c r="N530" s="198"/>
      <c r="O530" s="198"/>
      <c r="P530" s="198"/>
      <c r="Q530" s="198"/>
      <c r="R530" s="198"/>
      <c r="S530" s="198"/>
      <c r="T530" s="198"/>
      <c r="U530" s="198"/>
    </row>
    <row r="531" spans="3:21" x14ac:dyDescent="0.2">
      <c r="C531" s="130" t="s">
        <v>175</v>
      </c>
      <c r="D531" s="546" t="s">
        <v>260</v>
      </c>
      <c r="E531" s="546"/>
      <c r="F531" s="546"/>
      <c r="G531" s="546"/>
      <c r="H531" s="546"/>
      <c r="I531" s="546"/>
      <c r="J531" s="546"/>
      <c r="K531" s="546"/>
      <c r="L531" s="546"/>
      <c r="M531" s="546"/>
      <c r="N531" s="546"/>
      <c r="O531" s="546"/>
      <c r="P531" s="546"/>
      <c r="Q531" s="546"/>
      <c r="R531" s="546"/>
      <c r="S531" s="546"/>
      <c r="T531" s="546"/>
      <c r="U531" s="546"/>
    </row>
    <row r="533" spans="3:21" x14ac:dyDescent="0.2">
      <c r="C533" s="547" t="s">
        <v>176</v>
      </c>
      <c r="D533" s="546"/>
      <c r="E533" s="546"/>
      <c r="F533" s="546"/>
      <c r="G533" s="546"/>
      <c r="H533" s="546"/>
      <c r="I533" s="546"/>
      <c r="J533" s="546"/>
      <c r="K533" s="546"/>
      <c r="L533" s="546"/>
      <c r="M533" s="546"/>
      <c r="N533" s="546"/>
      <c r="O533" s="546"/>
      <c r="P533" s="546"/>
      <c r="Q533" s="546"/>
      <c r="R533" s="546"/>
      <c r="S533" s="546"/>
      <c r="T533" s="546"/>
      <c r="U533" s="546"/>
    </row>
    <row r="535" spans="3:21" ht="10.15" customHeight="1" x14ac:dyDescent="0.2">
      <c r="C535" s="72" t="s">
        <v>177</v>
      </c>
      <c r="D535" s="546" t="s">
        <v>321</v>
      </c>
      <c r="E535" s="546"/>
      <c r="F535" s="546"/>
      <c r="G535" s="546"/>
      <c r="H535" s="546"/>
      <c r="I535" s="546"/>
      <c r="J535" s="546"/>
      <c r="K535" s="546"/>
      <c r="L535" s="546"/>
      <c r="M535" s="546"/>
      <c r="N535" s="546"/>
      <c r="O535" s="546"/>
      <c r="P535" s="546"/>
      <c r="Q535" s="546"/>
      <c r="R535" s="546"/>
      <c r="S535" s="546"/>
      <c r="T535" s="546"/>
      <c r="U535" s="546"/>
    </row>
    <row r="536" spans="3:21" ht="10.15" customHeight="1" x14ac:dyDescent="0.2">
      <c r="D536" s="546"/>
      <c r="E536" s="546"/>
      <c r="F536" s="546"/>
      <c r="G536" s="546"/>
      <c r="H536" s="546"/>
      <c r="I536" s="546"/>
      <c r="J536" s="546"/>
      <c r="K536" s="546"/>
      <c r="L536" s="546"/>
      <c r="M536" s="546"/>
      <c r="N536" s="546"/>
      <c r="O536" s="546"/>
      <c r="P536" s="546"/>
      <c r="Q536" s="546"/>
      <c r="R536" s="546"/>
      <c r="S536" s="546"/>
      <c r="T536" s="546"/>
      <c r="U536" s="546"/>
    </row>
    <row r="537" spans="3:21" ht="10.15" customHeight="1" x14ac:dyDescent="0.2">
      <c r="D537" s="546"/>
      <c r="E537" s="546"/>
      <c r="F537" s="546"/>
      <c r="G537" s="546"/>
      <c r="H537" s="546"/>
      <c r="I537" s="546"/>
      <c r="J537" s="546"/>
      <c r="K537" s="546"/>
      <c r="L537" s="546"/>
      <c r="M537" s="546"/>
      <c r="N537" s="546"/>
      <c r="O537" s="546"/>
      <c r="P537" s="546"/>
      <c r="Q537" s="546"/>
      <c r="R537" s="546"/>
      <c r="S537" s="546"/>
      <c r="T537" s="546"/>
      <c r="U537" s="546"/>
    </row>
    <row r="538" spans="3:21" ht="10.15" customHeight="1" x14ac:dyDescent="0.2">
      <c r="D538" s="546"/>
      <c r="E538" s="546"/>
      <c r="F538" s="546"/>
      <c r="G538" s="546"/>
      <c r="H538" s="546"/>
      <c r="I538" s="546"/>
      <c r="J538" s="546"/>
      <c r="K538" s="546"/>
      <c r="L538" s="546"/>
      <c r="M538" s="546"/>
      <c r="N538" s="546"/>
      <c r="O538" s="546"/>
      <c r="P538" s="546"/>
      <c r="Q538" s="546"/>
      <c r="R538" s="546"/>
      <c r="S538" s="546"/>
      <c r="T538" s="546"/>
      <c r="U538" s="546"/>
    </row>
    <row r="539" spans="3:21" ht="10.15" customHeight="1" x14ac:dyDescent="0.2">
      <c r="D539" s="546"/>
      <c r="E539" s="546"/>
      <c r="F539" s="546"/>
      <c r="G539" s="546"/>
      <c r="H539" s="546"/>
      <c r="I539" s="546"/>
      <c r="J539" s="546"/>
      <c r="K539" s="546"/>
      <c r="L539" s="546"/>
      <c r="M539" s="546"/>
      <c r="N539" s="546"/>
      <c r="O539" s="546"/>
      <c r="P539" s="546"/>
      <c r="Q539" s="546"/>
      <c r="R539" s="546"/>
      <c r="S539" s="546"/>
      <c r="T539" s="546"/>
      <c r="U539" s="546"/>
    </row>
    <row r="540" spans="3:21" ht="10.15" customHeight="1" x14ac:dyDescent="0.2">
      <c r="D540" s="546"/>
      <c r="E540" s="546"/>
      <c r="F540" s="546"/>
      <c r="G540" s="546"/>
      <c r="H540" s="546"/>
      <c r="I540" s="546"/>
      <c r="J540" s="546"/>
      <c r="K540" s="546"/>
      <c r="L540" s="546"/>
      <c r="M540" s="546"/>
      <c r="N540" s="546"/>
      <c r="O540" s="546"/>
      <c r="P540" s="546"/>
      <c r="Q540" s="546"/>
      <c r="R540" s="546"/>
      <c r="S540" s="546"/>
      <c r="T540" s="546"/>
      <c r="U540" s="546"/>
    </row>
    <row r="541" spans="3:21" ht="10.15" customHeight="1" x14ac:dyDescent="0.2">
      <c r="D541" s="546"/>
      <c r="E541" s="546"/>
      <c r="F541" s="546"/>
      <c r="G541" s="546"/>
      <c r="H541" s="546"/>
      <c r="I541" s="546"/>
      <c r="J541" s="546"/>
      <c r="K541" s="546"/>
      <c r="L541" s="546"/>
      <c r="M541" s="546"/>
      <c r="N541" s="546"/>
      <c r="O541" s="546"/>
      <c r="P541" s="546"/>
      <c r="Q541" s="546"/>
      <c r="R541" s="546"/>
      <c r="S541" s="546"/>
      <c r="T541" s="546"/>
      <c r="U541" s="546"/>
    </row>
    <row r="542" spans="3:21" ht="10.15" customHeight="1" x14ac:dyDescent="0.2">
      <c r="D542" s="546"/>
      <c r="E542" s="546"/>
      <c r="F542" s="546"/>
      <c r="G542" s="546"/>
      <c r="H542" s="546"/>
      <c r="I542" s="546"/>
      <c r="J542" s="546"/>
      <c r="K542" s="546"/>
      <c r="L542" s="546"/>
      <c r="M542" s="546"/>
      <c r="N542" s="546"/>
      <c r="O542" s="546"/>
      <c r="P542" s="546"/>
      <c r="Q542" s="546"/>
      <c r="R542" s="546"/>
      <c r="S542" s="546"/>
      <c r="T542" s="546"/>
      <c r="U542" s="546"/>
    </row>
    <row r="543" spans="3:21" ht="10.15" customHeight="1" x14ac:dyDescent="0.2">
      <c r="D543" s="546"/>
      <c r="E543" s="546"/>
      <c r="F543" s="546"/>
      <c r="G543" s="546"/>
      <c r="H543" s="546"/>
      <c r="I543" s="546"/>
      <c r="J543" s="546"/>
      <c r="K543" s="546"/>
      <c r="L543" s="546"/>
      <c r="M543" s="546"/>
      <c r="N543" s="546"/>
      <c r="O543" s="546"/>
      <c r="P543" s="546"/>
      <c r="Q543" s="546"/>
      <c r="R543" s="546"/>
      <c r="S543" s="546"/>
      <c r="T543" s="546"/>
      <c r="U543" s="546"/>
    </row>
    <row r="544" spans="3:21" ht="10.15" customHeight="1" x14ac:dyDescent="0.2">
      <c r="D544" s="546"/>
      <c r="E544" s="546"/>
      <c r="F544" s="546"/>
      <c r="G544" s="546"/>
      <c r="H544" s="546"/>
      <c r="I544" s="546"/>
      <c r="J544" s="546"/>
      <c r="K544" s="546"/>
      <c r="L544" s="546"/>
      <c r="M544" s="546"/>
      <c r="N544" s="546"/>
      <c r="O544" s="546"/>
      <c r="P544" s="546"/>
      <c r="Q544" s="546"/>
      <c r="R544" s="546"/>
      <c r="S544" s="546"/>
      <c r="T544" s="546"/>
      <c r="U544" s="546"/>
    </row>
    <row r="545" spans="3:21" ht="10.15" customHeight="1" x14ac:dyDescent="0.2">
      <c r="D545" s="546"/>
      <c r="E545" s="546"/>
      <c r="F545" s="546"/>
      <c r="G545" s="546"/>
      <c r="H545" s="546"/>
      <c r="I545" s="546"/>
      <c r="J545" s="546"/>
      <c r="K545" s="546"/>
      <c r="L545" s="546"/>
      <c r="M545" s="546"/>
      <c r="N545" s="546"/>
      <c r="O545" s="546"/>
      <c r="P545" s="546"/>
      <c r="Q545" s="546"/>
      <c r="R545" s="546"/>
      <c r="S545" s="546"/>
      <c r="T545" s="546"/>
      <c r="U545" s="546"/>
    </row>
    <row r="546" spans="3:21" ht="10.15" customHeight="1" x14ac:dyDescent="0.2">
      <c r="D546" s="546"/>
      <c r="E546" s="546"/>
      <c r="F546" s="546"/>
      <c r="G546" s="546"/>
      <c r="H546" s="546"/>
      <c r="I546" s="546"/>
      <c r="J546" s="546"/>
      <c r="K546" s="546"/>
      <c r="L546" s="546"/>
      <c r="M546" s="546"/>
      <c r="N546" s="546"/>
      <c r="O546" s="546"/>
      <c r="P546" s="546"/>
      <c r="Q546" s="546"/>
      <c r="R546" s="546"/>
      <c r="S546" s="546"/>
      <c r="T546" s="546"/>
      <c r="U546" s="546"/>
    </row>
    <row r="547" spans="3:21" ht="10.15" customHeight="1" x14ac:dyDescent="0.2">
      <c r="D547" s="546"/>
      <c r="E547" s="546"/>
      <c r="F547" s="546"/>
      <c r="G547" s="546"/>
      <c r="H547" s="546"/>
      <c r="I547" s="546"/>
      <c r="J547" s="546"/>
      <c r="K547" s="546"/>
      <c r="L547" s="546"/>
      <c r="M547" s="546"/>
      <c r="N547" s="546"/>
      <c r="O547" s="546"/>
      <c r="P547" s="546"/>
      <c r="Q547" s="546"/>
      <c r="R547" s="546"/>
      <c r="S547" s="546"/>
      <c r="T547" s="546"/>
      <c r="U547" s="546"/>
    </row>
    <row r="548" spans="3:21" ht="10.15" customHeight="1" x14ac:dyDescent="0.2">
      <c r="D548" s="546"/>
      <c r="E548" s="546"/>
      <c r="F548" s="546"/>
      <c r="G548" s="546"/>
      <c r="H548" s="546"/>
      <c r="I548" s="546"/>
      <c r="J548" s="546"/>
      <c r="K548" s="546"/>
      <c r="L548" s="546"/>
      <c r="M548" s="546"/>
      <c r="N548" s="546"/>
      <c r="O548" s="546"/>
      <c r="P548" s="546"/>
      <c r="Q548" s="546"/>
      <c r="R548" s="546"/>
      <c r="S548" s="546"/>
      <c r="T548" s="546"/>
      <c r="U548" s="546"/>
    </row>
    <row r="549" spans="3:21" ht="10.15" customHeight="1" x14ac:dyDescent="0.2">
      <c r="D549" s="546"/>
      <c r="E549" s="546"/>
      <c r="F549" s="546"/>
      <c r="G549" s="546"/>
      <c r="H549" s="546"/>
      <c r="I549" s="546"/>
      <c r="J549" s="546"/>
      <c r="K549" s="546"/>
      <c r="L549" s="546"/>
      <c r="M549" s="546"/>
      <c r="N549" s="546"/>
      <c r="O549" s="546"/>
      <c r="P549" s="546"/>
      <c r="Q549" s="546"/>
      <c r="R549" s="546"/>
      <c r="S549" s="546"/>
      <c r="T549" s="546"/>
      <c r="U549" s="546"/>
    </row>
    <row r="550" spans="3:21" ht="10.15" customHeight="1" x14ac:dyDescent="0.2">
      <c r="D550" s="546"/>
      <c r="E550" s="546"/>
      <c r="F550" s="546"/>
      <c r="G550" s="546"/>
      <c r="H550" s="546"/>
      <c r="I550" s="546"/>
      <c r="J550" s="546"/>
      <c r="K550" s="546"/>
      <c r="L550" s="546"/>
      <c r="M550" s="546"/>
      <c r="N550" s="546"/>
      <c r="O550" s="546"/>
      <c r="P550" s="546"/>
      <c r="Q550" s="546"/>
      <c r="R550" s="546"/>
      <c r="S550" s="546"/>
      <c r="T550" s="546"/>
      <c r="U550" s="546"/>
    </row>
    <row r="551" spans="3:21" ht="10.15" customHeight="1" x14ac:dyDescent="0.2">
      <c r="D551" s="546"/>
      <c r="E551" s="546"/>
      <c r="F551" s="546"/>
      <c r="G551" s="546"/>
      <c r="H551" s="546"/>
      <c r="I551" s="546"/>
      <c r="J551" s="546"/>
      <c r="K551" s="546"/>
      <c r="L551" s="546"/>
      <c r="M551" s="546"/>
      <c r="N551" s="546"/>
      <c r="O551" s="546"/>
      <c r="P551" s="546"/>
      <c r="Q551" s="546"/>
      <c r="R551" s="546"/>
      <c r="S551" s="546"/>
      <c r="T551" s="546"/>
      <c r="U551" s="546"/>
    </row>
    <row r="552" spans="3:21" ht="10.15" customHeight="1" x14ac:dyDescent="0.2">
      <c r="D552" s="546"/>
      <c r="E552" s="546"/>
      <c r="F552" s="546"/>
      <c r="G552" s="546"/>
      <c r="H552" s="546"/>
      <c r="I552" s="546"/>
      <c r="J552" s="546"/>
      <c r="K552" s="546"/>
      <c r="L552" s="546"/>
      <c r="M552" s="546"/>
      <c r="N552" s="546"/>
      <c r="O552" s="546"/>
      <c r="P552" s="546"/>
      <c r="Q552" s="546"/>
      <c r="R552" s="546"/>
      <c r="S552" s="546"/>
      <c r="T552" s="546"/>
      <c r="U552" s="546"/>
    </row>
    <row r="553" spans="3:21" ht="10.15" customHeight="1" x14ac:dyDescent="0.2">
      <c r="D553" s="546"/>
      <c r="E553" s="546"/>
      <c r="F553" s="546"/>
      <c r="G553" s="546"/>
      <c r="H553" s="546"/>
      <c r="I553" s="546"/>
      <c r="J553" s="546"/>
      <c r="K553" s="546"/>
      <c r="L553" s="546"/>
      <c r="M553" s="546"/>
      <c r="N553" s="546"/>
      <c r="O553" s="546"/>
      <c r="P553" s="546"/>
      <c r="Q553" s="546"/>
      <c r="R553" s="546"/>
      <c r="S553" s="546"/>
      <c r="T553" s="546"/>
      <c r="U553" s="546"/>
    </row>
    <row r="554" spans="3:21" ht="10.15" customHeight="1" x14ac:dyDescent="0.2">
      <c r="C554" s="72" t="s">
        <v>178</v>
      </c>
      <c r="D554" s="546" t="s">
        <v>179</v>
      </c>
      <c r="E554" s="546"/>
      <c r="F554" s="546"/>
      <c r="G554" s="546"/>
      <c r="H554" s="546"/>
      <c r="I554" s="546"/>
      <c r="J554" s="546"/>
      <c r="K554" s="546"/>
      <c r="L554" s="546"/>
      <c r="M554" s="546"/>
      <c r="N554" s="546"/>
      <c r="O554" s="546"/>
      <c r="P554" s="546"/>
      <c r="Q554" s="546"/>
      <c r="R554" s="546"/>
      <c r="S554" s="546"/>
      <c r="T554" s="546"/>
      <c r="U554" s="546"/>
    </row>
    <row r="555" spans="3:21" ht="10.15" customHeight="1" x14ac:dyDescent="0.2">
      <c r="D555" s="546"/>
      <c r="E555" s="546"/>
      <c r="F555" s="546"/>
      <c r="G555" s="546"/>
      <c r="H555" s="546"/>
      <c r="I555" s="546"/>
      <c r="J555" s="546"/>
      <c r="K555" s="546"/>
      <c r="L555" s="546"/>
      <c r="M555" s="546"/>
      <c r="N555" s="546"/>
      <c r="O555" s="546"/>
      <c r="P555" s="546"/>
      <c r="Q555" s="546"/>
      <c r="R555" s="546"/>
      <c r="S555" s="546"/>
      <c r="T555" s="546"/>
      <c r="U555" s="546"/>
    </row>
    <row r="557" spans="3:21" x14ac:dyDescent="0.2">
      <c r="C557" s="547" t="s">
        <v>180</v>
      </c>
      <c r="D557" s="546"/>
      <c r="E557" s="546"/>
      <c r="F557" s="546"/>
      <c r="G557" s="546"/>
      <c r="H557" s="546"/>
      <c r="I557" s="546"/>
      <c r="J557" s="546"/>
      <c r="K557" s="546"/>
      <c r="L557" s="546"/>
      <c r="M557" s="546"/>
      <c r="N557" s="546"/>
      <c r="O557" s="546"/>
      <c r="P557" s="546"/>
      <c r="Q557" s="546"/>
      <c r="R557" s="546"/>
      <c r="S557" s="546"/>
      <c r="T557" s="546"/>
      <c r="U557" s="546"/>
    </row>
    <row r="559" spans="3:21" ht="10.15" customHeight="1" x14ac:dyDescent="0.2">
      <c r="C559" s="72" t="s">
        <v>181</v>
      </c>
      <c r="D559" s="546" t="s">
        <v>570</v>
      </c>
      <c r="E559" s="546"/>
      <c r="F559" s="546"/>
      <c r="G559" s="546"/>
      <c r="H559" s="546"/>
      <c r="I559" s="546"/>
      <c r="J559" s="546"/>
      <c r="K559" s="546"/>
      <c r="L559" s="546"/>
      <c r="M559" s="546"/>
      <c r="N559" s="546"/>
      <c r="O559" s="546"/>
      <c r="P559" s="546"/>
      <c r="Q559" s="546"/>
      <c r="R559" s="546"/>
      <c r="S559" s="546"/>
      <c r="T559" s="546"/>
      <c r="U559" s="546"/>
    </row>
    <row r="560" spans="3:21" ht="10.15" customHeight="1" x14ac:dyDescent="0.2">
      <c r="D560" s="546"/>
      <c r="E560" s="546"/>
      <c r="F560" s="546"/>
      <c r="G560" s="546"/>
      <c r="H560" s="546"/>
      <c r="I560" s="546"/>
      <c r="J560" s="546"/>
      <c r="K560" s="546"/>
      <c r="L560" s="546"/>
      <c r="M560" s="546"/>
      <c r="N560" s="546"/>
      <c r="O560" s="546"/>
      <c r="P560" s="546"/>
      <c r="Q560" s="546"/>
      <c r="R560" s="546"/>
      <c r="S560" s="546"/>
      <c r="T560" s="546"/>
      <c r="U560" s="546"/>
    </row>
    <row r="561" spans="4:21" ht="6" customHeight="1" x14ac:dyDescent="0.2">
      <c r="D561" s="546"/>
      <c r="E561" s="546"/>
      <c r="F561" s="546"/>
      <c r="G561" s="546"/>
      <c r="H561" s="546"/>
      <c r="I561" s="546"/>
      <c r="J561" s="546"/>
      <c r="K561" s="546"/>
      <c r="L561" s="546"/>
      <c r="M561" s="546"/>
      <c r="N561" s="546"/>
      <c r="O561" s="546"/>
      <c r="P561" s="546"/>
      <c r="Q561" s="546"/>
      <c r="R561" s="546"/>
      <c r="S561" s="546"/>
      <c r="T561" s="546"/>
      <c r="U561" s="546"/>
    </row>
    <row r="562" spans="4:21" ht="10.15" customHeight="1" x14ac:dyDescent="0.2">
      <c r="D562" s="546"/>
      <c r="E562" s="546"/>
      <c r="F562" s="546"/>
      <c r="G562" s="546"/>
      <c r="H562" s="546"/>
      <c r="I562" s="546"/>
      <c r="J562" s="546"/>
      <c r="K562" s="546"/>
      <c r="L562" s="546"/>
      <c r="M562" s="546"/>
      <c r="N562" s="546"/>
      <c r="O562" s="546"/>
      <c r="P562" s="546"/>
      <c r="Q562" s="546"/>
      <c r="R562" s="546"/>
      <c r="S562" s="546"/>
      <c r="T562" s="546"/>
      <c r="U562" s="546"/>
    </row>
    <row r="563" spans="4:21" ht="10.15" customHeight="1" x14ac:dyDescent="0.2">
      <c r="D563" s="546"/>
      <c r="E563" s="546"/>
      <c r="F563" s="546"/>
      <c r="G563" s="546"/>
      <c r="H563" s="546"/>
      <c r="I563" s="546"/>
      <c r="J563" s="546"/>
      <c r="K563" s="546"/>
      <c r="L563" s="546"/>
      <c r="M563" s="546"/>
      <c r="N563" s="546"/>
      <c r="O563" s="546"/>
      <c r="P563" s="546"/>
      <c r="Q563" s="546"/>
      <c r="R563" s="546"/>
      <c r="S563" s="546"/>
      <c r="T563" s="546"/>
      <c r="U563" s="546"/>
    </row>
    <row r="564" spans="4:21" ht="10.15" customHeight="1" x14ac:dyDescent="0.2">
      <c r="D564" s="546"/>
      <c r="E564" s="546"/>
      <c r="F564" s="546"/>
      <c r="G564" s="546"/>
      <c r="H564" s="546"/>
      <c r="I564" s="546"/>
      <c r="J564" s="546"/>
      <c r="K564" s="546"/>
      <c r="L564" s="546"/>
      <c r="M564" s="546"/>
      <c r="N564" s="546"/>
      <c r="O564" s="546"/>
      <c r="P564" s="546"/>
      <c r="Q564" s="546"/>
      <c r="R564" s="546"/>
      <c r="S564" s="546"/>
      <c r="T564" s="546"/>
      <c r="U564" s="546"/>
    </row>
    <row r="565" spans="4:21" ht="10.15" customHeight="1" x14ac:dyDescent="0.2">
      <c r="D565" s="546"/>
      <c r="E565" s="546"/>
      <c r="F565" s="546"/>
      <c r="G565" s="546"/>
      <c r="H565" s="546"/>
      <c r="I565" s="546"/>
      <c r="J565" s="546"/>
      <c r="K565" s="546"/>
      <c r="L565" s="546"/>
      <c r="M565" s="546"/>
      <c r="N565" s="546"/>
      <c r="O565" s="546"/>
      <c r="P565" s="546"/>
      <c r="Q565" s="546"/>
      <c r="R565" s="546"/>
      <c r="S565" s="546"/>
      <c r="T565" s="546"/>
      <c r="U565" s="546"/>
    </row>
    <row r="566" spans="4:21" ht="10.15" customHeight="1" x14ac:dyDescent="0.2">
      <c r="D566" s="546"/>
      <c r="E566" s="546"/>
      <c r="F566" s="546"/>
      <c r="G566" s="546"/>
      <c r="H566" s="546"/>
      <c r="I566" s="546"/>
      <c r="J566" s="546"/>
      <c r="K566" s="546"/>
      <c r="L566" s="546"/>
      <c r="M566" s="546"/>
      <c r="N566" s="546"/>
      <c r="O566" s="546"/>
      <c r="P566" s="546"/>
      <c r="Q566" s="546"/>
      <c r="R566" s="546"/>
      <c r="S566" s="546"/>
      <c r="T566" s="546"/>
      <c r="U566" s="546"/>
    </row>
    <row r="567" spans="4:21" ht="10.15" customHeight="1" x14ac:dyDescent="0.2">
      <c r="D567" s="546"/>
      <c r="E567" s="546"/>
      <c r="F567" s="546"/>
      <c r="G567" s="546"/>
      <c r="H567" s="546"/>
      <c r="I567" s="546"/>
      <c r="J567" s="546"/>
      <c r="K567" s="546"/>
      <c r="L567" s="546"/>
      <c r="M567" s="546"/>
      <c r="N567" s="546"/>
      <c r="O567" s="546"/>
      <c r="P567" s="546"/>
      <c r="Q567" s="546"/>
      <c r="R567" s="546"/>
      <c r="S567" s="546"/>
      <c r="T567" s="546"/>
      <c r="U567" s="546"/>
    </row>
    <row r="568" spans="4:21" ht="10.15" customHeight="1" x14ac:dyDescent="0.2">
      <c r="D568" s="546"/>
      <c r="E568" s="546"/>
      <c r="F568" s="546"/>
      <c r="G568" s="546"/>
      <c r="H568" s="546"/>
      <c r="I568" s="546"/>
      <c r="J568" s="546"/>
      <c r="K568" s="546"/>
      <c r="L568" s="546"/>
      <c r="M568" s="546"/>
      <c r="N568" s="546"/>
      <c r="O568" s="546"/>
      <c r="P568" s="546"/>
      <c r="Q568" s="546"/>
      <c r="R568" s="546"/>
      <c r="S568" s="546"/>
      <c r="T568" s="546"/>
      <c r="U568" s="546"/>
    </row>
    <row r="569" spans="4:21" ht="10.15" customHeight="1" x14ac:dyDescent="0.2">
      <c r="D569" s="546"/>
      <c r="E569" s="546"/>
      <c r="F569" s="546"/>
      <c r="G569" s="546"/>
      <c r="H569" s="546"/>
      <c r="I569" s="546"/>
      <c r="J569" s="546"/>
      <c r="K569" s="546"/>
      <c r="L569" s="546"/>
      <c r="M569" s="546"/>
      <c r="N569" s="546"/>
      <c r="O569" s="546"/>
      <c r="P569" s="546"/>
      <c r="Q569" s="546"/>
      <c r="R569" s="546"/>
      <c r="S569" s="546"/>
      <c r="T569" s="546"/>
      <c r="U569" s="546"/>
    </row>
    <row r="570" spans="4:21" ht="10.15" customHeight="1" x14ac:dyDescent="0.2">
      <c r="D570" s="546"/>
      <c r="E570" s="546"/>
      <c r="F570" s="546"/>
      <c r="G570" s="546"/>
      <c r="H570" s="546"/>
      <c r="I570" s="546"/>
      <c r="J570" s="546"/>
      <c r="K570" s="546"/>
      <c r="L570" s="546"/>
      <c r="M570" s="546"/>
      <c r="N570" s="546"/>
      <c r="O570" s="546"/>
      <c r="P570" s="546"/>
      <c r="Q570" s="546"/>
      <c r="R570" s="546"/>
      <c r="S570" s="546"/>
      <c r="T570" s="546"/>
      <c r="U570" s="546"/>
    </row>
    <row r="571" spans="4:21" ht="10.15" customHeight="1" x14ac:dyDescent="0.2">
      <c r="D571" s="546"/>
      <c r="E571" s="546"/>
      <c r="F571" s="546"/>
      <c r="G571" s="546"/>
      <c r="H571" s="546"/>
      <c r="I571" s="546"/>
      <c r="J571" s="546"/>
      <c r="K571" s="546"/>
      <c r="L571" s="546"/>
      <c r="M571" s="546"/>
      <c r="N571" s="546"/>
      <c r="O571" s="546"/>
      <c r="P571" s="546"/>
      <c r="Q571" s="546"/>
      <c r="R571" s="546"/>
      <c r="S571" s="546"/>
      <c r="T571" s="546"/>
      <c r="U571" s="546"/>
    </row>
    <row r="572" spans="4:21" ht="10.15" customHeight="1" x14ac:dyDescent="0.2">
      <c r="D572" s="546"/>
      <c r="E572" s="546"/>
      <c r="F572" s="546"/>
      <c r="G572" s="546"/>
      <c r="H572" s="546"/>
      <c r="I572" s="546"/>
      <c r="J572" s="546"/>
      <c r="K572" s="546"/>
      <c r="L572" s="546"/>
      <c r="M572" s="546"/>
      <c r="N572" s="546"/>
      <c r="O572" s="546"/>
      <c r="P572" s="546"/>
      <c r="Q572" s="546"/>
      <c r="R572" s="546"/>
      <c r="S572" s="546"/>
      <c r="T572" s="546"/>
      <c r="U572" s="546"/>
    </row>
    <row r="573" spans="4:21" ht="10.15" customHeight="1" x14ac:dyDescent="0.2">
      <c r="D573" s="546"/>
      <c r="E573" s="546"/>
      <c r="F573" s="546"/>
      <c r="G573" s="546"/>
      <c r="H573" s="546"/>
      <c r="I573" s="546"/>
      <c r="J573" s="546"/>
      <c r="K573" s="546"/>
      <c r="L573" s="546"/>
      <c r="M573" s="546"/>
      <c r="N573" s="546"/>
      <c r="O573" s="546"/>
      <c r="P573" s="546"/>
      <c r="Q573" s="546"/>
      <c r="R573" s="546"/>
      <c r="S573" s="546"/>
      <c r="T573" s="546"/>
      <c r="U573" s="546"/>
    </row>
    <row r="574" spans="4:21" ht="10.15" customHeight="1" x14ac:dyDescent="0.2">
      <c r="D574" s="546"/>
      <c r="E574" s="546"/>
      <c r="F574" s="546"/>
      <c r="G574" s="546"/>
      <c r="H574" s="546"/>
      <c r="I574" s="546"/>
      <c r="J574" s="546"/>
      <c r="K574" s="546"/>
      <c r="L574" s="546"/>
      <c r="M574" s="546"/>
      <c r="N574" s="546"/>
      <c r="O574" s="546"/>
      <c r="P574" s="546"/>
      <c r="Q574" s="546"/>
      <c r="R574" s="546"/>
      <c r="S574" s="546"/>
      <c r="T574" s="546"/>
      <c r="U574" s="546"/>
    </row>
    <row r="575" spans="4:21" ht="10.15" customHeight="1" x14ac:dyDescent="0.2">
      <c r="D575" s="546"/>
      <c r="E575" s="546"/>
      <c r="F575" s="546"/>
      <c r="G575" s="546"/>
      <c r="H575" s="546"/>
      <c r="I575" s="546"/>
      <c r="J575" s="546"/>
      <c r="K575" s="546"/>
      <c r="L575" s="546"/>
      <c r="M575" s="546"/>
      <c r="N575" s="546"/>
      <c r="O575" s="546"/>
      <c r="P575" s="546"/>
      <c r="Q575" s="546"/>
      <c r="R575" s="546"/>
      <c r="S575" s="546"/>
      <c r="T575" s="546"/>
      <c r="U575" s="546"/>
    </row>
    <row r="576" spans="4:21" ht="10.15" customHeight="1" x14ac:dyDescent="0.2">
      <c r="D576" s="546"/>
      <c r="E576" s="546"/>
      <c r="F576" s="546"/>
      <c r="G576" s="546"/>
      <c r="H576" s="546"/>
      <c r="I576" s="546"/>
      <c r="J576" s="546"/>
      <c r="K576" s="546"/>
      <c r="L576" s="546"/>
      <c r="M576" s="546"/>
      <c r="N576" s="546"/>
      <c r="O576" s="546"/>
      <c r="P576" s="546"/>
      <c r="Q576" s="546"/>
      <c r="R576" s="546"/>
      <c r="S576" s="546"/>
      <c r="T576" s="546"/>
      <c r="U576" s="546"/>
    </row>
    <row r="577" spans="3:21" ht="10.15" customHeight="1" x14ac:dyDescent="0.2">
      <c r="D577" s="546"/>
      <c r="E577" s="546"/>
      <c r="F577" s="546"/>
      <c r="G577" s="546"/>
      <c r="H577" s="546"/>
      <c r="I577" s="546"/>
      <c r="J577" s="546"/>
      <c r="K577" s="546"/>
      <c r="L577" s="546"/>
      <c r="M577" s="546"/>
      <c r="N577" s="546"/>
      <c r="O577" s="546"/>
      <c r="P577" s="546"/>
      <c r="Q577" s="546"/>
      <c r="R577" s="546"/>
      <c r="S577" s="546"/>
      <c r="T577" s="546"/>
      <c r="U577" s="546"/>
    </row>
    <row r="578" spans="3:21" ht="10.15" customHeight="1" x14ac:dyDescent="0.2">
      <c r="D578" s="546"/>
      <c r="E578" s="546"/>
      <c r="F578" s="546"/>
      <c r="G578" s="546"/>
      <c r="H578" s="546"/>
      <c r="I578" s="546"/>
      <c r="J578" s="546"/>
      <c r="K578" s="546"/>
      <c r="L578" s="546"/>
      <c r="M578" s="546"/>
      <c r="N578" s="546"/>
      <c r="O578" s="546"/>
      <c r="P578" s="546"/>
      <c r="Q578" s="546"/>
      <c r="R578" s="546"/>
      <c r="S578" s="546"/>
      <c r="T578" s="546"/>
      <c r="U578" s="546"/>
    </row>
    <row r="579" spans="3:21" ht="10.15" customHeight="1" x14ac:dyDescent="0.2">
      <c r="D579" s="546"/>
      <c r="E579" s="546"/>
      <c r="F579" s="546"/>
      <c r="G579" s="546"/>
      <c r="H579" s="546"/>
      <c r="I579" s="546"/>
      <c r="J579" s="546"/>
      <c r="K579" s="546"/>
      <c r="L579" s="546"/>
      <c r="M579" s="546"/>
      <c r="N579" s="546"/>
      <c r="O579" s="546"/>
      <c r="P579" s="546"/>
      <c r="Q579" s="546"/>
      <c r="R579" s="546"/>
      <c r="S579" s="546"/>
      <c r="T579" s="546"/>
      <c r="U579" s="546"/>
    </row>
    <row r="580" spans="3:21" ht="6" customHeight="1" x14ac:dyDescent="0.2"/>
    <row r="581" spans="3:21" ht="10.15" customHeight="1" x14ac:dyDescent="0.2">
      <c r="C581" s="72" t="s">
        <v>182</v>
      </c>
      <c r="D581" s="546" t="s">
        <v>183</v>
      </c>
      <c r="E581" s="546"/>
      <c r="F581" s="546"/>
      <c r="G581" s="546"/>
      <c r="H581" s="546"/>
      <c r="I581" s="546"/>
      <c r="J581" s="546"/>
      <c r="K581" s="546"/>
      <c r="L581" s="546"/>
      <c r="M581" s="546"/>
      <c r="N581" s="546"/>
      <c r="O581" s="546"/>
      <c r="P581" s="546"/>
      <c r="Q581" s="546"/>
      <c r="R581" s="546"/>
      <c r="S581" s="546"/>
      <c r="T581" s="546"/>
      <c r="U581" s="546"/>
    </row>
    <row r="582" spans="3:21" ht="10.15" customHeight="1" x14ac:dyDescent="0.2">
      <c r="D582" s="546"/>
      <c r="E582" s="546"/>
      <c r="F582" s="546"/>
      <c r="G582" s="546"/>
      <c r="H582" s="546"/>
      <c r="I582" s="546"/>
      <c r="J582" s="546"/>
      <c r="K582" s="546"/>
      <c r="L582" s="546"/>
      <c r="M582" s="546"/>
      <c r="N582" s="546"/>
      <c r="O582" s="546"/>
      <c r="P582" s="546"/>
      <c r="Q582" s="546"/>
      <c r="R582" s="546"/>
      <c r="S582" s="546"/>
      <c r="T582" s="546"/>
      <c r="U582" s="546"/>
    </row>
    <row r="583" spans="3:21" ht="5.65" customHeight="1" x14ac:dyDescent="0.2"/>
    <row r="584" spans="3:21" x14ac:dyDescent="0.2">
      <c r="C584" s="547" t="s">
        <v>184</v>
      </c>
      <c r="D584" s="546"/>
      <c r="E584" s="546"/>
      <c r="F584" s="546"/>
      <c r="G584" s="546"/>
      <c r="H584" s="546"/>
      <c r="I584" s="546"/>
      <c r="J584" s="546"/>
      <c r="K584" s="546"/>
      <c r="L584" s="546"/>
      <c r="M584" s="546"/>
      <c r="N584" s="546"/>
      <c r="O584" s="546"/>
      <c r="P584" s="546"/>
      <c r="Q584" s="546"/>
      <c r="R584" s="546"/>
      <c r="S584" s="546"/>
      <c r="T584" s="546"/>
      <c r="U584" s="546"/>
    </row>
    <row r="586" spans="3:21" ht="10.15" customHeight="1" x14ac:dyDescent="0.2">
      <c r="C586" s="72" t="s">
        <v>185</v>
      </c>
      <c r="D586" s="546" t="s">
        <v>188</v>
      </c>
      <c r="E586" s="546"/>
      <c r="F586" s="546"/>
      <c r="G586" s="546"/>
      <c r="H586" s="546"/>
      <c r="I586" s="546"/>
      <c r="J586" s="546"/>
      <c r="K586" s="546"/>
      <c r="L586" s="546"/>
      <c r="M586" s="546"/>
      <c r="N586" s="546"/>
      <c r="O586" s="546"/>
      <c r="P586" s="546"/>
      <c r="Q586" s="546"/>
      <c r="R586" s="546"/>
      <c r="S586" s="546"/>
      <c r="T586" s="546"/>
      <c r="U586" s="546"/>
    </row>
    <row r="587" spans="3:21" ht="10.15" customHeight="1" x14ac:dyDescent="0.2"/>
    <row r="588" spans="3:21" ht="10.15" customHeight="1" x14ac:dyDescent="0.2">
      <c r="C588" s="72" t="s">
        <v>186</v>
      </c>
      <c r="D588" s="546" t="s">
        <v>189</v>
      </c>
      <c r="E588" s="546"/>
      <c r="F588" s="546"/>
      <c r="G588" s="546"/>
      <c r="H588" s="546"/>
      <c r="I588" s="546"/>
      <c r="J588" s="546"/>
      <c r="K588" s="546"/>
      <c r="L588" s="546"/>
      <c r="M588" s="546"/>
      <c r="N588" s="546"/>
      <c r="O588" s="546"/>
      <c r="P588" s="546"/>
      <c r="Q588" s="546"/>
      <c r="R588" s="546"/>
      <c r="S588" s="546"/>
      <c r="T588" s="546"/>
      <c r="U588" s="546"/>
    </row>
    <row r="589" spans="3:21" ht="10.15" customHeight="1" x14ac:dyDescent="0.2">
      <c r="D589" s="546"/>
      <c r="E589" s="546"/>
      <c r="F589" s="546"/>
      <c r="G589" s="546"/>
      <c r="H589" s="546"/>
      <c r="I589" s="546"/>
      <c r="J589" s="546"/>
      <c r="K589" s="546"/>
      <c r="L589" s="546"/>
      <c r="M589" s="546"/>
      <c r="N589" s="546"/>
      <c r="O589" s="546"/>
      <c r="P589" s="546"/>
      <c r="Q589" s="546"/>
      <c r="R589" s="546"/>
      <c r="S589" s="546"/>
      <c r="T589" s="546"/>
      <c r="U589" s="546"/>
    </row>
    <row r="590" spans="3:21" ht="10.15" customHeight="1" x14ac:dyDescent="0.2">
      <c r="D590" s="546"/>
      <c r="E590" s="546"/>
      <c r="F590" s="546"/>
      <c r="G590" s="546"/>
      <c r="H590" s="546"/>
      <c r="I590" s="546"/>
      <c r="J590" s="546"/>
      <c r="K590" s="546"/>
      <c r="L590" s="546"/>
      <c r="M590" s="546"/>
      <c r="N590" s="546"/>
      <c r="O590" s="546"/>
      <c r="P590" s="546"/>
      <c r="Q590" s="546"/>
      <c r="R590" s="546"/>
      <c r="S590" s="546"/>
      <c r="T590" s="546"/>
      <c r="U590" s="546"/>
    </row>
    <row r="591" spans="3:21" ht="10.15" customHeight="1" x14ac:dyDescent="0.2">
      <c r="D591" s="546"/>
      <c r="E591" s="546"/>
      <c r="F591" s="546"/>
      <c r="G591" s="546"/>
      <c r="H591" s="546"/>
      <c r="I591" s="546"/>
      <c r="J591" s="546"/>
      <c r="K591" s="546"/>
      <c r="L591" s="546"/>
      <c r="M591" s="546"/>
      <c r="N591" s="546"/>
      <c r="O591" s="546"/>
      <c r="P591" s="546"/>
      <c r="Q591" s="546"/>
      <c r="R591" s="546"/>
      <c r="S591" s="546"/>
      <c r="T591" s="546"/>
      <c r="U591" s="546"/>
    </row>
    <row r="592" spans="3:21" ht="10.15" customHeight="1" x14ac:dyDescent="0.2">
      <c r="D592" s="546"/>
      <c r="E592" s="546"/>
      <c r="F592" s="546"/>
      <c r="G592" s="546"/>
      <c r="H592" s="546"/>
      <c r="I592" s="546"/>
      <c r="J592" s="546"/>
      <c r="K592" s="546"/>
      <c r="L592" s="546"/>
      <c r="M592" s="546"/>
      <c r="N592" s="546"/>
      <c r="O592" s="546"/>
      <c r="P592" s="546"/>
      <c r="Q592" s="546"/>
      <c r="R592" s="546"/>
      <c r="S592" s="546"/>
      <c r="T592" s="546"/>
      <c r="U592" s="546"/>
    </row>
    <row r="593" spans="3:21" ht="10.15" customHeight="1" x14ac:dyDescent="0.2">
      <c r="D593" s="546"/>
      <c r="E593" s="546"/>
      <c r="F593" s="546"/>
      <c r="G593" s="546"/>
      <c r="H593" s="546"/>
      <c r="I593" s="546"/>
      <c r="J593" s="546"/>
      <c r="K593" s="546"/>
      <c r="L593" s="546"/>
      <c r="M593" s="546"/>
      <c r="N593" s="546"/>
      <c r="O593" s="546"/>
      <c r="P593" s="546"/>
      <c r="Q593" s="546"/>
      <c r="R593" s="546"/>
      <c r="S593" s="546"/>
      <c r="T593" s="546"/>
      <c r="U593" s="546"/>
    </row>
    <row r="594" spans="3:21" ht="10.15" customHeight="1" x14ac:dyDescent="0.2">
      <c r="D594" s="546"/>
      <c r="E594" s="546"/>
      <c r="F594" s="546"/>
      <c r="G594" s="546"/>
      <c r="H594" s="546"/>
      <c r="I594" s="546"/>
      <c r="J594" s="546"/>
      <c r="K594" s="546"/>
      <c r="L594" s="546"/>
      <c r="M594" s="546"/>
      <c r="N594" s="546"/>
      <c r="O594" s="546"/>
      <c r="P594" s="546"/>
      <c r="Q594" s="546"/>
      <c r="R594" s="546"/>
      <c r="S594" s="546"/>
      <c r="T594" s="546"/>
      <c r="U594" s="546"/>
    </row>
    <row r="595" spans="3:21" ht="10.15" customHeight="1" x14ac:dyDescent="0.2">
      <c r="D595" s="546"/>
      <c r="E595" s="546"/>
      <c r="F595" s="546"/>
      <c r="G595" s="546"/>
      <c r="H595" s="546"/>
      <c r="I595" s="546"/>
      <c r="J595" s="546"/>
      <c r="K595" s="546"/>
      <c r="L595" s="546"/>
      <c r="M595" s="546"/>
      <c r="N595" s="546"/>
      <c r="O595" s="546"/>
      <c r="P595" s="546"/>
      <c r="Q595" s="546"/>
      <c r="R595" s="546"/>
      <c r="S595" s="546"/>
      <c r="T595" s="546"/>
      <c r="U595" s="546"/>
    </row>
    <row r="596" spans="3:21" ht="10.15" customHeight="1" x14ac:dyDescent="0.2">
      <c r="D596" s="546"/>
      <c r="E596" s="546"/>
      <c r="F596" s="546"/>
      <c r="G596" s="546"/>
      <c r="H596" s="546"/>
      <c r="I596" s="546"/>
      <c r="J596" s="546"/>
      <c r="K596" s="546"/>
      <c r="L596" s="546"/>
      <c r="M596" s="546"/>
      <c r="N596" s="546"/>
      <c r="O596" s="546"/>
      <c r="P596" s="546"/>
      <c r="Q596" s="546"/>
      <c r="R596" s="546"/>
      <c r="S596" s="546"/>
      <c r="T596" s="546"/>
      <c r="U596" s="546"/>
    </row>
    <row r="597" spans="3:21" ht="10.15" customHeight="1" x14ac:dyDescent="0.2">
      <c r="D597" s="546"/>
      <c r="E597" s="546"/>
      <c r="F597" s="546"/>
      <c r="G597" s="546"/>
      <c r="H597" s="546"/>
      <c r="I597" s="546"/>
      <c r="J597" s="546"/>
      <c r="K597" s="546"/>
      <c r="L597" s="546"/>
      <c r="M597" s="546"/>
      <c r="N597" s="546"/>
      <c r="O597" s="546"/>
      <c r="P597" s="546"/>
      <c r="Q597" s="546"/>
      <c r="R597" s="546"/>
      <c r="S597" s="546"/>
      <c r="T597" s="546"/>
      <c r="U597" s="546"/>
    </row>
    <row r="598" spans="3:21" ht="10.15" customHeight="1" x14ac:dyDescent="0.2">
      <c r="D598" s="546"/>
      <c r="E598" s="546"/>
      <c r="F598" s="546"/>
      <c r="G598" s="546"/>
      <c r="H598" s="546"/>
      <c r="I598" s="546"/>
      <c r="J598" s="546"/>
      <c r="K598" s="546"/>
      <c r="L598" s="546"/>
      <c r="M598" s="546"/>
      <c r="N598" s="546"/>
      <c r="O598" s="546"/>
      <c r="P598" s="546"/>
      <c r="Q598" s="546"/>
      <c r="R598" s="546"/>
      <c r="S598" s="546"/>
      <c r="T598" s="546"/>
      <c r="U598" s="546"/>
    </row>
    <row r="599" spans="3:21" ht="10.15" customHeight="1" x14ac:dyDescent="0.2">
      <c r="D599" s="546"/>
      <c r="E599" s="546"/>
      <c r="F599" s="546"/>
      <c r="G599" s="546"/>
      <c r="H599" s="546"/>
      <c r="I599" s="546"/>
      <c r="J599" s="546"/>
      <c r="K599" s="546"/>
      <c r="L599" s="546"/>
      <c r="M599" s="546"/>
      <c r="N599" s="546"/>
      <c r="O599" s="546"/>
      <c r="P599" s="546"/>
      <c r="Q599" s="546"/>
      <c r="R599" s="546"/>
      <c r="S599" s="546"/>
      <c r="T599" s="546"/>
      <c r="U599" s="546"/>
    </row>
    <row r="600" spans="3:21" ht="10.15" customHeight="1" x14ac:dyDescent="0.2"/>
    <row r="601" spans="3:21" ht="10.15" customHeight="1" x14ac:dyDescent="0.2">
      <c r="C601" s="72" t="s">
        <v>187</v>
      </c>
      <c r="D601" s="546" t="s">
        <v>190</v>
      </c>
      <c r="E601" s="546"/>
      <c r="F601" s="546"/>
      <c r="G601" s="546"/>
      <c r="H601" s="546"/>
      <c r="I601" s="546"/>
      <c r="J601" s="546"/>
      <c r="K601" s="546"/>
      <c r="L601" s="546"/>
      <c r="M601" s="546"/>
      <c r="N601" s="546"/>
      <c r="O601" s="546"/>
      <c r="P601" s="546"/>
      <c r="Q601" s="546"/>
      <c r="R601" s="546"/>
      <c r="S601" s="546"/>
      <c r="T601" s="546"/>
      <c r="U601" s="546"/>
    </row>
    <row r="602" spans="3:21" ht="10.15" customHeight="1" x14ac:dyDescent="0.2">
      <c r="D602" s="546"/>
      <c r="E602" s="546"/>
      <c r="F602" s="546"/>
      <c r="G602" s="546"/>
      <c r="H602" s="546"/>
      <c r="I602" s="546"/>
      <c r="J602" s="546"/>
      <c r="K602" s="546"/>
      <c r="L602" s="546"/>
      <c r="M602" s="546"/>
      <c r="N602" s="546"/>
      <c r="O602" s="546"/>
      <c r="P602" s="546"/>
      <c r="Q602" s="546"/>
      <c r="R602" s="546"/>
      <c r="S602" s="546"/>
      <c r="T602" s="546"/>
      <c r="U602" s="546"/>
    </row>
    <row r="603" spans="3:21" ht="10.15" customHeight="1" x14ac:dyDescent="0.2">
      <c r="D603" s="546"/>
      <c r="E603" s="546"/>
      <c r="F603" s="546"/>
      <c r="G603" s="546"/>
      <c r="H603" s="546"/>
      <c r="I603" s="546"/>
      <c r="J603" s="546"/>
      <c r="K603" s="546"/>
      <c r="L603" s="546"/>
      <c r="M603" s="546"/>
      <c r="N603" s="546"/>
      <c r="O603" s="546"/>
      <c r="P603" s="546"/>
      <c r="Q603" s="546"/>
      <c r="R603" s="546"/>
      <c r="S603" s="546"/>
      <c r="T603" s="546"/>
      <c r="U603" s="546"/>
    </row>
    <row r="604" spans="3:21" ht="10.15" customHeight="1" x14ac:dyDescent="0.2">
      <c r="D604" s="546"/>
      <c r="E604" s="546"/>
      <c r="F604" s="546"/>
      <c r="G604" s="546"/>
      <c r="H604" s="546"/>
      <c r="I604" s="546"/>
      <c r="J604" s="546"/>
      <c r="K604" s="546"/>
      <c r="L604" s="546"/>
      <c r="M604" s="546"/>
      <c r="N604" s="546"/>
      <c r="O604" s="546"/>
      <c r="P604" s="546"/>
      <c r="Q604" s="546"/>
      <c r="R604" s="546"/>
      <c r="S604" s="546"/>
      <c r="T604" s="546"/>
      <c r="U604" s="546"/>
    </row>
    <row r="605" spans="3:21" ht="10.15" customHeight="1" x14ac:dyDescent="0.2">
      <c r="D605" s="546"/>
      <c r="E605" s="546"/>
      <c r="F605" s="546"/>
      <c r="G605" s="546"/>
      <c r="H605" s="546"/>
      <c r="I605" s="546"/>
      <c r="J605" s="546"/>
      <c r="K605" s="546"/>
      <c r="L605" s="546"/>
      <c r="M605" s="546"/>
      <c r="N605" s="546"/>
      <c r="O605" s="546"/>
      <c r="P605" s="546"/>
      <c r="Q605" s="546"/>
      <c r="R605" s="546"/>
      <c r="S605" s="546"/>
      <c r="T605" s="546"/>
      <c r="U605" s="546"/>
    </row>
    <row r="607" spans="3:21" x14ac:dyDescent="0.2">
      <c r="C607" s="547" t="s">
        <v>191</v>
      </c>
      <c r="D607" s="546"/>
      <c r="E607" s="546"/>
      <c r="F607" s="546"/>
      <c r="G607" s="546"/>
      <c r="H607" s="546"/>
      <c r="I607" s="546"/>
      <c r="J607" s="546"/>
      <c r="K607" s="546"/>
      <c r="L607" s="546"/>
      <c r="M607" s="546"/>
      <c r="N607" s="546"/>
      <c r="O607" s="546"/>
      <c r="P607" s="546"/>
      <c r="Q607" s="546"/>
      <c r="R607" s="546"/>
      <c r="S607" s="546"/>
      <c r="T607" s="546"/>
      <c r="U607" s="546"/>
    </row>
    <row r="609" spans="3:21" ht="10.15" customHeight="1" x14ac:dyDescent="0.2">
      <c r="C609" s="72" t="s">
        <v>192</v>
      </c>
      <c r="D609" s="546" t="s">
        <v>322</v>
      </c>
      <c r="E609" s="546"/>
      <c r="F609" s="546"/>
      <c r="G609" s="546"/>
      <c r="H609" s="546"/>
      <c r="I609" s="546"/>
      <c r="J609" s="546"/>
      <c r="K609" s="546"/>
      <c r="L609" s="546"/>
      <c r="M609" s="546"/>
      <c r="N609" s="546"/>
      <c r="O609" s="546"/>
      <c r="P609" s="546"/>
      <c r="Q609" s="546"/>
      <c r="R609" s="546"/>
      <c r="S609" s="546"/>
      <c r="T609" s="546"/>
      <c r="U609" s="546"/>
    </row>
    <row r="610" spans="3:21" ht="10.15" customHeight="1" x14ac:dyDescent="0.2">
      <c r="D610" s="546"/>
      <c r="E610" s="546"/>
      <c r="F610" s="546"/>
      <c r="G610" s="546"/>
      <c r="H610" s="546"/>
      <c r="I610" s="546"/>
      <c r="J610" s="546"/>
      <c r="K610" s="546"/>
      <c r="L610" s="546"/>
      <c r="M610" s="546"/>
      <c r="N610" s="546"/>
      <c r="O610" s="546"/>
      <c r="P610" s="546"/>
      <c r="Q610" s="546"/>
      <c r="R610" s="546"/>
      <c r="S610" s="546"/>
      <c r="T610" s="546"/>
      <c r="U610" s="546"/>
    </row>
    <row r="611" spans="3:21" ht="10.15" customHeight="1" x14ac:dyDescent="0.2">
      <c r="D611" s="546"/>
      <c r="E611" s="546"/>
      <c r="F611" s="546"/>
      <c r="G611" s="546"/>
      <c r="H611" s="546"/>
      <c r="I611" s="546"/>
      <c r="J611" s="546"/>
      <c r="K611" s="546"/>
      <c r="L611" s="546"/>
      <c r="M611" s="546"/>
      <c r="N611" s="546"/>
      <c r="O611" s="546"/>
      <c r="P611" s="546"/>
      <c r="Q611" s="546"/>
      <c r="R611" s="546"/>
      <c r="S611" s="546"/>
      <c r="T611" s="546"/>
      <c r="U611" s="546"/>
    </row>
    <row r="612" spans="3:21" ht="10.15" customHeight="1" x14ac:dyDescent="0.2">
      <c r="D612" s="546"/>
      <c r="E612" s="546"/>
      <c r="F612" s="546"/>
      <c r="G612" s="546"/>
      <c r="H612" s="546"/>
      <c r="I612" s="546"/>
      <c r="J612" s="546"/>
      <c r="K612" s="546"/>
      <c r="L612" s="546"/>
      <c r="M612" s="546"/>
      <c r="N612" s="546"/>
      <c r="O612" s="546"/>
      <c r="P612" s="546"/>
      <c r="Q612" s="546"/>
      <c r="R612" s="546"/>
      <c r="S612" s="546"/>
      <c r="T612" s="546"/>
      <c r="U612" s="546"/>
    </row>
    <row r="613" spans="3:21" ht="10.15" customHeight="1" x14ac:dyDescent="0.2">
      <c r="D613" s="546"/>
      <c r="E613" s="546"/>
      <c r="F613" s="546"/>
      <c r="G613" s="546"/>
      <c r="H613" s="546"/>
      <c r="I613" s="546"/>
      <c r="J613" s="546"/>
      <c r="K613" s="546"/>
      <c r="L613" s="546"/>
      <c r="M613" s="546"/>
      <c r="N613" s="546"/>
      <c r="O613" s="546"/>
      <c r="P613" s="546"/>
      <c r="Q613" s="546"/>
      <c r="R613" s="546"/>
      <c r="S613" s="546"/>
      <c r="T613" s="546"/>
      <c r="U613" s="546"/>
    </row>
    <row r="614" spans="3:21" ht="10.15" customHeight="1" x14ac:dyDescent="0.2">
      <c r="D614" s="546"/>
      <c r="E614" s="546"/>
      <c r="F614" s="546"/>
      <c r="G614" s="546"/>
      <c r="H614" s="546"/>
      <c r="I614" s="546"/>
      <c r="J614" s="546"/>
      <c r="K614" s="546"/>
      <c r="L614" s="546"/>
      <c r="M614" s="546"/>
      <c r="N614" s="546"/>
      <c r="O614" s="546"/>
      <c r="P614" s="546"/>
      <c r="Q614" s="546"/>
      <c r="R614" s="546"/>
      <c r="S614" s="546"/>
      <c r="T614" s="546"/>
      <c r="U614" s="546"/>
    </row>
    <row r="615" spans="3:21" ht="10.15" customHeight="1" x14ac:dyDescent="0.2">
      <c r="D615" s="543"/>
      <c r="E615" s="543"/>
      <c r="F615" s="543"/>
      <c r="G615" s="543"/>
      <c r="H615" s="543"/>
      <c r="I615" s="543"/>
      <c r="J615" s="543"/>
      <c r="K615" s="543"/>
      <c r="L615" s="543"/>
      <c r="M615" s="543"/>
      <c r="N615" s="543"/>
      <c r="O615" s="543"/>
      <c r="P615" s="543"/>
      <c r="Q615" s="543"/>
      <c r="R615" s="543"/>
      <c r="S615" s="543"/>
      <c r="T615" s="543"/>
      <c r="U615" s="543"/>
    </row>
    <row r="616" spans="3:21" ht="10.15" customHeight="1" x14ac:dyDescent="0.2">
      <c r="D616" s="209"/>
      <c r="E616" s="209"/>
      <c r="F616" s="209"/>
      <c r="G616" s="209"/>
      <c r="H616" s="209"/>
      <c r="I616" s="209"/>
      <c r="J616" s="209"/>
      <c r="K616" s="209"/>
      <c r="L616" s="209"/>
      <c r="M616" s="209"/>
      <c r="N616" s="209"/>
      <c r="O616" s="209"/>
      <c r="P616" s="209"/>
      <c r="Q616" s="209"/>
      <c r="R616" s="209"/>
      <c r="S616" s="209"/>
      <c r="T616" s="209"/>
      <c r="U616" s="209"/>
    </row>
    <row r="617" spans="3:21" ht="10.15" customHeight="1" x14ac:dyDescent="0.2">
      <c r="C617" s="72" t="s">
        <v>193</v>
      </c>
      <c r="D617" s="546" t="s">
        <v>262</v>
      </c>
      <c r="E617" s="546"/>
      <c r="F617" s="546"/>
      <c r="G617" s="546"/>
      <c r="H617" s="546"/>
      <c r="I617" s="546"/>
      <c r="J617" s="546"/>
      <c r="K617" s="546"/>
      <c r="L617" s="546"/>
      <c r="M617" s="546"/>
      <c r="N617" s="546"/>
      <c r="O617" s="546"/>
      <c r="P617" s="546"/>
      <c r="Q617" s="546"/>
      <c r="R617" s="546"/>
      <c r="S617" s="546"/>
      <c r="T617" s="546"/>
      <c r="U617" s="546"/>
    </row>
    <row r="618" spans="3:21" ht="10.15" customHeight="1" x14ac:dyDescent="0.2">
      <c r="D618" s="546"/>
      <c r="E618" s="546"/>
      <c r="F618" s="546"/>
      <c r="G618" s="546"/>
      <c r="H618" s="546"/>
      <c r="I618" s="546"/>
      <c r="J618" s="546"/>
      <c r="K618" s="546"/>
      <c r="L618" s="546"/>
      <c r="M618" s="546"/>
      <c r="N618" s="546"/>
      <c r="O618" s="546"/>
      <c r="P618" s="546"/>
      <c r="Q618" s="546"/>
      <c r="R618" s="546"/>
      <c r="S618" s="546"/>
      <c r="T618" s="546"/>
      <c r="U618" s="546"/>
    </row>
    <row r="619" spans="3:21" ht="10.15" customHeight="1" x14ac:dyDescent="0.2">
      <c r="C619" s="72" t="s">
        <v>194</v>
      </c>
      <c r="D619" s="546" t="s">
        <v>263</v>
      </c>
      <c r="E619" s="546"/>
      <c r="F619" s="546"/>
      <c r="G619" s="546"/>
      <c r="H619" s="546"/>
      <c r="I619" s="546"/>
      <c r="J619" s="546"/>
      <c r="K619" s="546"/>
      <c r="L619" s="546"/>
      <c r="M619" s="546"/>
      <c r="N619" s="546"/>
      <c r="O619" s="546"/>
      <c r="P619" s="546"/>
      <c r="Q619" s="546"/>
      <c r="R619" s="546"/>
      <c r="S619" s="546"/>
      <c r="T619" s="546"/>
      <c r="U619" s="546"/>
    </row>
    <row r="620" spans="3:21" ht="10.15" customHeight="1" x14ac:dyDescent="0.2">
      <c r="D620" s="546"/>
      <c r="E620" s="546"/>
      <c r="F620" s="546"/>
      <c r="G620" s="546"/>
      <c r="H620" s="546"/>
      <c r="I620" s="546"/>
      <c r="J620" s="546"/>
      <c r="K620" s="546"/>
      <c r="L620" s="546"/>
      <c r="M620" s="546"/>
      <c r="N620" s="546"/>
      <c r="O620" s="546"/>
      <c r="P620" s="546"/>
      <c r="Q620" s="546"/>
      <c r="R620" s="546"/>
      <c r="S620" s="546"/>
      <c r="T620" s="546"/>
      <c r="U620" s="546"/>
    </row>
    <row r="621" spans="3:21" ht="10.15" customHeight="1" x14ac:dyDescent="0.2">
      <c r="D621" s="546"/>
      <c r="E621" s="546"/>
      <c r="F621" s="546"/>
      <c r="G621" s="546"/>
      <c r="H621" s="546"/>
      <c r="I621" s="546"/>
      <c r="J621" s="546"/>
      <c r="K621" s="546"/>
      <c r="L621" s="546"/>
      <c r="M621" s="546"/>
      <c r="N621" s="546"/>
      <c r="O621" s="546"/>
      <c r="P621" s="546"/>
      <c r="Q621" s="546"/>
      <c r="R621" s="546"/>
      <c r="S621" s="546"/>
      <c r="T621" s="546"/>
      <c r="U621" s="546"/>
    </row>
    <row r="622" spans="3:21" ht="10.15" customHeight="1" x14ac:dyDescent="0.2">
      <c r="D622" s="546"/>
      <c r="E622" s="546"/>
      <c r="F622" s="546"/>
      <c r="G622" s="546"/>
      <c r="H622" s="546"/>
      <c r="I622" s="546"/>
      <c r="J622" s="546"/>
      <c r="K622" s="546"/>
      <c r="L622" s="546"/>
      <c r="M622" s="546"/>
      <c r="N622" s="546"/>
      <c r="O622" s="546"/>
      <c r="P622" s="546"/>
      <c r="Q622" s="546"/>
      <c r="R622" s="546"/>
      <c r="S622" s="546"/>
      <c r="T622" s="546"/>
      <c r="U622" s="546"/>
    </row>
    <row r="623" spans="3:21" ht="10.15" customHeight="1" x14ac:dyDescent="0.2">
      <c r="D623" s="546"/>
      <c r="E623" s="546"/>
      <c r="F623" s="546"/>
      <c r="G623" s="546"/>
      <c r="H623" s="546"/>
      <c r="I623" s="546"/>
      <c r="J623" s="546"/>
      <c r="K623" s="546"/>
      <c r="L623" s="546"/>
      <c r="M623" s="546"/>
      <c r="N623" s="546"/>
      <c r="O623" s="546"/>
      <c r="P623" s="546"/>
      <c r="Q623" s="546"/>
      <c r="R623" s="546"/>
      <c r="S623" s="546"/>
      <c r="T623" s="546"/>
      <c r="U623" s="546"/>
    </row>
    <row r="624" spans="3:21" ht="10.15" customHeight="1" x14ac:dyDescent="0.2">
      <c r="D624" s="546"/>
      <c r="E624" s="546"/>
      <c r="F624" s="546"/>
      <c r="G624" s="546"/>
      <c r="H624" s="546"/>
      <c r="I624" s="546"/>
      <c r="J624" s="546"/>
      <c r="K624" s="546"/>
      <c r="L624" s="546"/>
      <c r="M624" s="546"/>
      <c r="N624" s="546"/>
      <c r="O624" s="546"/>
      <c r="P624" s="546"/>
      <c r="Q624" s="546"/>
      <c r="R624" s="546"/>
      <c r="S624" s="546"/>
      <c r="T624" s="546"/>
      <c r="U624" s="546"/>
    </row>
    <row r="625" spans="3:21" x14ac:dyDescent="0.2">
      <c r="C625" s="547" t="s">
        <v>195</v>
      </c>
      <c r="D625" s="546"/>
      <c r="E625" s="546"/>
      <c r="F625" s="546"/>
      <c r="G625" s="546"/>
      <c r="H625" s="546"/>
      <c r="I625" s="546"/>
      <c r="J625" s="546"/>
      <c r="K625" s="546"/>
      <c r="L625" s="546"/>
      <c r="M625" s="546"/>
      <c r="N625" s="546"/>
      <c r="O625" s="546"/>
      <c r="P625" s="546"/>
      <c r="Q625" s="546"/>
      <c r="R625" s="546"/>
      <c r="S625" s="546"/>
      <c r="T625" s="546"/>
      <c r="U625" s="546"/>
    </row>
    <row r="627" spans="3:21" ht="10.15" customHeight="1" x14ac:dyDescent="0.2">
      <c r="C627" s="72" t="s">
        <v>197</v>
      </c>
      <c r="D627" s="546" t="s">
        <v>196</v>
      </c>
      <c r="E627" s="546"/>
      <c r="F627" s="546"/>
      <c r="G627" s="546"/>
      <c r="H627" s="546"/>
      <c r="I627" s="546"/>
      <c r="J627" s="546"/>
      <c r="K627" s="546"/>
      <c r="L627" s="546"/>
      <c r="M627" s="546"/>
      <c r="N627" s="546"/>
      <c r="O627" s="546"/>
      <c r="P627" s="546"/>
      <c r="Q627" s="546"/>
      <c r="R627" s="546"/>
      <c r="S627" s="546"/>
      <c r="T627" s="546"/>
      <c r="U627" s="546"/>
    </row>
    <row r="628" spans="3:21" ht="10.15" customHeight="1" x14ac:dyDescent="0.2">
      <c r="D628" s="546"/>
      <c r="E628" s="546"/>
      <c r="F628" s="546"/>
      <c r="G628" s="546"/>
      <c r="H628" s="546"/>
      <c r="I628" s="546"/>
      <c r="J628" s="546"/>
      <c r="K628" s="546"/>
      <c r="L628" s="546"/>
      <c r="M628" s="546"/>
      <c r="N628" s="546"/>
      <c r="O628" s="546"/>
      <c r="P628" s="546"/>
      <c r="Q628" s="546"/>
      <c r="R628" s="546"/>
      <c r="S628" s="546"/>
      <c r="T628" s="546"/>
      <c r="U628" s="546"/>
    </row>
    <row r="629" spans="3:21" ht="10.15" customHeight="1" x14ac:dyDescent="0.2">
      <c r="D629" s="546"/>
      <c r="E629" s="546"/>
      <c r="F629" s="546"/>
      <c r="G629" s="546"/>
      <c r="H629" s="546"/>
      <c r="I629" s="546"/>
      <c r="J629" s="546"/>
      <c r="K629" s="546"/>
      <c r="L629" s="546"/>
      <c r="M629" s="546"/>
      <c r="N629" s="546"/>
      <c r="O629" s="546"/>
      <c r="P629" s="546"/>
      <c r="Q629" s="546"/>
      <c r="R629" s="546"/>
      <c r="S629" s="546"/>
      <c r="T629" s="546"/>
      <c r="U629" s="546"/>
    </row>
    <row r="630" spans="3:21" ht="10.15" customHeight="1" x14ac:dyDescent="0.2">
      <c r="D630" s="546"/>
      <c r="E630" s="546"/>
      <c r="F630" s="546"/>
      <c r="G630" s="546"/>
      <c r="H630" s="546"/>
      <c r="I630" s="546"/>
      <c r="J630" s="546"/>
      <c r="K630" s="546"/>
      <c r="L630" s="546"/>
      <c r="M630" s="546"/>
      <c r="N630" s="546"/>
      <c r="O630" s="546"/>
      <c r="P630" s="546"/>
      <c r="Q630" s="546"/>
      <c r="R630" s="546"/>
      <c r="S630" s="546"/>
      <c r="T630" s="546"/>
      <c r="U630" s="546"/>
    </row>
    <row r="631" spans="3:21" ht="10.15" customHeight="1" x14ac:dyDescent="0.2">
      <c r="D631" s="546"/>
      <c r="E631" s="546"/>
      <c r="F631" s="546"/>
      <c r="G631" s="546"/>
      <c r="H631" s="546"/>
      <c r="I631" s="546"/>
      <c r="J631" s="546"/>
      <c r="K631" s="546"/>
      <c r="L631" s="546"/>
      <c r="M631" s="546"/>
      <c r="N631" s="546"/>
      <c r="O631" s="546"/>
      <c r="P631" s="546"/>
      <c r="Q631" s="546"/>
      <c r="R631" s="546"/>
      <c r="S631" s="546"/>
      <c r="T631" s="546"/>
      <c r="U631" s="546"/>
    </row>
    <row r="632" spans="3:21" ht="10.15" customHeight="1" x14ac:dyDescent="0.2">
      <c r="D632" s="543"/>
      <c r="E632" s="543"/>
      <c r="F632" s="543"/>
      <c r="G632" s="543"/>
      <c r="H632" s="543"/>
      <c r="I632" s="543"/>
      <c r="J632" s="543"/>
      <c r="K632" s="543"/>
      <c r="L632" s="543"/>
      <c r="M632" s="543"/>
      <c r="N632" s="543"/>
      <c r="O632" s="543"/>
      <c r="P632" s="543"/>
      <c r="Q632" s="543"/>
      <c r="R632" s="543"/>
      <c r="S632" s="543"/>
      <c r="T632" s="543"/>
      <c r="U632" s="543"/>
    </row>
    <row r="633" spans="3:21" ht="10.15" customHeight="1" x14ac:dyDescent="0.2">
      <c r="D633" s="209"/>
      <c r="E633" s="209"/>
      <c r="F633" s="209"/>
      <c r="G633" s="209"/>
      <c r="H633" s="209"/>
      <c r="I633" s="209"/>
      <c r="J633" s="209"/>
      <c r="K633" s="209"/>
      <c r="L633" s="209"/>
      <c r="M633" s="209"/>
      <c r="N633" s="209"/>
      <c r="O633" s="209"/>
      <c r="P633" s="209"/>
      <c r="Q633" s="209"/>
      <c r="R633" s="209"/>
      <c r="S633" s="209"/>
      <c r="T633" s="209"/>
      <c r="U633" s="209"/>
    </row>
    <row r="634" spans="3:21" ht="10.15" customHeight="1" x14ac:dyDescent="0.2">
      <c r="C634" s="72" t="s">
        <v>198</v>
      </c>
      <c r="D634" s="546" t="s">
        <v>261</v>
      </c>
      <c r="E634" s="546"/>
      <c r="F634" s="546"/>
      <c r="G634" s="546"/>
      <c r="H634" s="546"/>
      <c r="I634" s="546"/>
      <c r="J634" s="546"/>
      <c r="K634" s="546"/>
      <c r="L634" s="546"/>
      <c r="M634" s="546"/>
      <c r="N634" s="546"/>
      <c r="O634" s="546"/>
      <c r="P634" s="546"/>
      <c r="Q634" s="546"/>
      <c r="R634" s="546"/>
      <c r="S634" s="546"/>
      <c r="T634" s="546"/>
      <c r="U634" s="546"/>
    </row>
    <row r="635" spans="3:21" ht="10.15" customHeight="1" x14ac:dyDescent="0.2">
      <c r="D635" s="546"/>
      <c r="E635" s="546"/>
      <c r="F635" s="546"/>
      <c r="G635" s="546"/>
      <c r="H635" s="546"/>
      <c r="I635" s="546"/>
      <c r="J635" s="546"/>
      <c r="K635" s="546"/>
      <c r="L635" s="546"/>
      <c r="M635" s="546"/>
      <c r="N635" s="546"/>
      <c r="O635" s="546"/>
      <c r="P635" s="546"/>
      <c r="Q635" s="546"/>
      <c r="R635" s="546"/>
      <c r="S635" s="546"/>
      <c r="T635" s="546"/>
      <c r="U635" s="546"/>
    </row>
    <row r="636" spans="3:21" ht="10.15" customHeight="1" x14ac:dyDescent="0.2">
      <c r="D636" s="546"/>
      <c r="E636" s="546"/>
      <c r="F636" s="546"/>
      <c r="G636" s="546"/>
      <c r="H636" s="546"/>
      <c r="I636" s="546"/>
      <c r="J636" s="546"/>
      <c r="K636" s="546"/>
      <c r="L636" s="546"/>
      <c r="M636" s="546"/>
      <c r="N636" s="546"/>
      <c r="O636" s="546"/>
      <c r="P636" s="546"/>
      <c r="Q636" s="546"/>
      <c r="R636" s="546"/>
      <c r="S636" s="546"/>
      <c r="T636" s="546"/>
      <c r="U636" s="546"/>
    </row>
    <row r="637" spans="3:21" ht="10.15" customHeight="1" x14ac:dyDescent="0.2">
      <c r="D637" s="546"/>
      <c r="E637" s="546"/>
      <c r="F637" s="546"/>
      <c r="G637" s="546"/>
      <c r="H637" s="546"/>
      <c r="I637" s="546"/>
      <c r="J637" s="546"/>
      <c r="K637" s="546"/>
      <c r="L637" s="546"/>
      <c r="M637" s="546"/>
      <c r="N637" s="546"/>
      <c r="O637" s="546"/>
      <c r="P637" s="546"/>
      <c r="Q637" s="546"/>
      <c r="R637" s="546"/>
      <c r="S637" s="546"/>
      <c r="T637" s="546"/>
      <c r="U637" s="546"/>
    </row>
    <row r="638" spans="3:21" ht="10.15" customHeight="1" x14ac:dyDescent="0.2">
      <c r="D638" s="546"/>
      <c r="E638" s="546"/>
      <c r="F638" s="546"/>
      <c r="G638" s="546"/>
      <c r="H638" s="546"/>
      <c r="I638" s="546"/>
      <c r="J638" s="546"/>
      <c r="K638" s="546"/>
      <c r="L638" s="546"/>
      <c r="M638" s="546"/>
      <c r="N638" s="546"/>
      <c r="O638" s="546"/>
      <c r="P638" s="546"/>
      <c r="Q638" s="546"/>
      <c r="R638" s="546"/>
      <c r="S638" s="546"/>
      <c r="T638" s="546"/>
      <c r="U638" s="546"/>
    </row>
    <row r="639" spans="3:21" ht="10.15" customHeight="1" x14ac:dyDescent="0.2">
      <c r="D639" s="546"/>
      <c r="E639" s="546"/>
      <c r="F639" s="546"/>
      <c r="G639" s="546"/>
      <c r="H639" s="546"/>
      <c r="I639" s="546"/>
      <c r="J639" s="546"/>
      <c r="K639" s="546"/>
      <c r="L639" s="546"/>
      <c r="M639" s="546"/>
      <c r="N639" s="546"/>
      <c r="O639" s="546"/>
      <c r="P639" s="546"/>
      <c r="Q639" s="546"/>
      <c r="R639" s="546"/>
      <c r="S639" s="546"/>
      <c r="T639" s="546"/>
      <c r="U639" s="546"/>
    </row>
    <row r="640" spans="3:21" ht="10.15" customHeight="1" x14ac:dyDescent="0.2">
      <c r="D640" s="546"/>
      <c r="E640" s="546"/>
      <c r="F640" s="546"/>
      <c r="G640" s="546"/>
      <c r="H640" s="546"/>
      <c r="I640" s="546"/>
      <c r="J640" s="546"/>
      <c r="K640" s="546"/>
      <c r="L640" s="546"/>
      <c r="M640" s="546"/>
      <c r="N640" s="546"/>
      <c r="O640" s="546"/>
      <c r="P640" s="546"/>
      <c r="Q640" s="546"/>
      <c r="R640" s="546"/>
      <c r="S640" s="546"/>
      <c r="T640" s="546"/>
      <c r="U640" s="546"/>
    </row>
    <row r="641" spans="3:21" ht="6" customHeight="1" x14ac:dyDescent="0.2"/>
    <row r="642" spans="3:21" x14ac:dyDescent="0.2">
      <c r="C642" s="547" t="s">
        <v>264</v>
      </c>
      <c r="D642" s="546"/>
      <c r="E642" s="546"/>
      <c r="F642" s="546"/>
      <c r="G642" s="546"/>
      <c r="H642" s="546"/>
      <c r="I642" s="546"/>
      <c r="J642" s="546"/>
      <c r="K642" s="546"/>
      <c r="L642" s="546"/>
      <c r="M642" s="546"/>
      <c r="N642" s="546"/>
      <c r="O642" s="546"/>
      <c r="P642" s="546"/>
      <c r="Q642" s="546"/>
      <c r="R642" s="546"/>
      <c r="S642" s="546"/>
      <c r="T642" s="546"/>
      <c r="U642" s="546"/>
    </row>
    <row r="644" spans="3:21" ht="10.15" customHeight="1" x14ac:dyDescent="0.2">
      <c r="C644" s="72" t="s">
        <v>199</v>
      </c>
      <c r="D644" s="546" t="s">
        <v>200</v>
      </c>
      <c r="E644" s="546"/>
      <c r="F644" s="546"/>
      <c r="G644" s="546"/>
      <c r="H644" s="546"/>
      <c r="I644" s="546"/>
      <c r="J644" s="546"/>
      <c r="K644" s="546"/>
      <c r="L644" s="546"/>
      <c r="M644" s="546"/>
      <c r="N644" s="546"/>
      <c r="O644" s="546"/>
      <c r="P644" s="546"/>
      <c r="Q644" s="546"/>
      <c r="R644" s="546"/>
      <c r="S644" s="546"/>
      <c r="T644" s="546"/>
      <c r="U644" s="546"/>
    </row>
    <row r="645" spans="3:21" ht="10.15" customHeight="1" x14ac:dyDescent="0.2">
      <c r="D645" s="546"/>
      <c r="E645" s="546"/>
      <c r="F645" s="546"/>
      <c r="G645" s="546"/>
      <c r="H645" s="546"/>
      <c r="I645" s="546"/>
      <c r="J645" s="546"/>
      <c r="K645" s="546"/>
      <c r="L645" s="546"/>
      <c r="M645" s="546"/>
      <c r="N645" s="546"/>
      <c r="O645" s="546"/>
      <c r="P645" s="546"/>
      <c r="Q645" s="546"/>
      <c r="R645" s="546"/>
      <c r="S645" s="546"/>
      <c r="T645" s="546"/>
      <c r="U645" s="546"/>
    </row>
    <row r="646" spans="3:21" ht="10.15" customHeight="1" x14ac:dyDescent="0.2">
      <c r="D646" s="546"/>
      <c r="E646" s="546"/>
      <c r="F646" s="546"/>
      <c r="G646" s="546"/>
      <c r="H646" s="546"/>
      <c r="I646" s="546"/>
      <c r="J646" s="546"/>
      <c r="K646" s="546"/>
      <c r="L646" s="546"/>
      <c r="M646" s="546"/>
      <c r="N646" s="546"/>
      <c r="O646" s="546"/>
      <c r="P646" s="546"/>
      <c r="Q646" s="546"/>
      <c r="R646" s="546"/>
      <c r="S646" s="546"/>
      <c r="T646" s="546"/>
      <c r="U646" s="546"/>
    </row>
    <row r="647" spans="3:21" ht="10.15" customHeight="1" x14ac:dyDescent="0.2">
      <c r="D647" s="546"/>
      <c r="E647" s="546"/>
      <c r="F647" s="546"/>
      <c r="G647" s="546"/>
      <c r="H647" s="546"/>
      <c r="I647" s="546"/>
      <c r="J647" s="546"/>
      <c r="K647" s="546"/>
      <c r="L647" s="546"/>
      <c r="M647" s="546"/>
      <c r="N647" s="546"/>
      <c r="O647" s="546"/>
      <c r="P647" s="546"/>
      <c r="Q647" s="546"/>
      <c r="R647" s="546"/>
      <c r="S647" s="546"/>
      <c r="T647" s="546"/>
      <c r="U647" s="546"/>
    </row>
    <row r="648" spans="3:21" ht="10.15" customHeight="1" x14ac:dyDescent="0.2">
      <c r="D648" s="546"/>
      <c r="E648" s="546"/>
      <c r="F648" s="546"/>
      <c r="G648" s="546"/>
      <c r="H648" s="546"/>
      <c r="I648" s="546"/>
      <c r="J648" s="546"/>
      <c r="K648" s="546"/>
      <c r="L648" s="546"/>
      <c r="M648" s="546"/>
      <c r="N648" s="546"/>
      <c r="O648" s="546"/>
      <c r="P648" s="546"/>
      <c r="Q648" s="546"/>
      <c r="R648" s="546"/>
      <c r="S648" s="546"/>
      <c r="T648" s="546"/>
      <c r="U648" s="546"/>
    </row>
    <row r="649" spans="3:21" ht="10.15" customHeight="1" x14ac:dyDescent="0.2">
      <c r="D649" s="546"/>
      <c r="E649" s="546"/>
      <c r="F649" s="546"/>
      <c r="G649" s="546"/>
      <c r="H649" s="546"/>
      <c r="I649" s="546"/>
      <c r="J649" s="546"/>
      <c r="K649" s="546"/>
      <c r="L649" s="546"/>
      <c r="M649" s="546"/>
      <c r="N649" s="546"/>
      <c r="O649" s="546"/>
      <c r="P649" s="546"/>
      <c r="Q649" s="546"/>
      <c r="R649" s="546"/>
      <c r="S649" s="546"/>
      <c r="T649" s="546"/>
      <c r="U649" s="546"/>
    </row>
    <row r="650" spans="3:21" ht="10.15" customHeight="1" x14ac:dyDescent="0.2">
      <c r="D650" s="546"/>
      <c r="E650" s="546"/>
      <c r="F650" s="546"/>
      <c r="G650" s="546"/>
      <c r="H650" s="546"/>
      <c r="I650" s="546"/>
      <c r="J650" s="546"/>
      <c r="K650" s="546"/>
      <c r="L650" s="546"/>
      <c r="M650" s="546"/>
      <c r="N650" s="546"/>
      <c r="O650" s="546"/>
      <c r="P650" s="546"/>
      <c r="Q650" s="546"/>
      <c r="R650" s="546"/>
      <c r="S650" s="546"/>
      <c r="T650" s="546"/>
      <c r="U650" s="546"/>
    </row>
    <row r="651" spans="3:21" ht="10.15" customHeight="1" x14ac:dyDescent="0.2">
      <c r="D651" s="546"/>
      <c r="E651" s="546"/>
      <c r="F651" s="546"/>
      <c r="G651" s="546"/>
      <c r="H651" s="546"/>
      <c r="I651" s="546"/>
      <c r="J651" s="546"/>
      <c r="K651" s="546"/>
      <c r="L651" s="546"/>
      <c r="M651" s="546"/>
      <c r="N651" s="546"/>
      <c r="O651" s="546"/>
      <c r="P651" s="546"/>
      <c r="Q651" s="546"/>
      <c r="R651" s="546"/>
      <c r="S651" s="546"/>
      <c r="T651" s="546"/>
      <c r="U651" s="546"/>
    </row>
    <row r="652" spans="3:21" ht="10.15" customHeight="1" x14ac:dyDescent="0.2">
      <c r="D652" s="546"/>
      <c r="E652" s="546"/>
      <c r="F652" s="546"/>
      <c r="G652" s="546"/>
      <c r="H652" s="546"/>
      <c r="I652" s="546"/>
      <c r="J652" s="546"/>
      <c r="K652" s="546"/>
      <c r="L652" s="546"/>
      <c r="M652" s="546"/>
      <c r="N652" s="546"/>
      <c r="O652" s="546"/>
      <c r="P652" s="546"/>
      <c r="Q652" s="546"/>
      <c r="R652" s="546"/>
      <c r="S652" s="546"/>
      <c r="T652" s="546"/>
      <c r="U652" s="546"/>
    </row>
    <row r="653" spans="3:21" ht="10.15" customHeight="1" x14ac:dyDescent="0.2">
      <c r="D653" s="543"/>
      <c r="E653" s="543"/>
      <c r="F653" s="543"/>
      <c r="G653" s="543"/>
      <c r="H653" s="543"/>
      <c r="I653" s="543"/>
      <c r="J653" s="543"/>
      <c r="K653" s="543"/>
      <c r="L653" s="543"/>
      <c r="M653" s="543"/>
      <c r="N653" s="543"/>
      <c r="O653" s="543"/>
      <c r="P653" s="543"/>
      <c r="Q653" s="543"/>
      <c r="R653" s="543"/>
      <c r="S653" s="543"/>
      <c r="T653" s="543"/>
      <c r="U653" s="543"/>
    </row>
    <row r="655" spans="3:21" ht="10.15" customHeight="1" x14ac:dyDescent="0.2">
      <c r="C655" s="72" t="s">
        <v>201</v>
      </c>
      <c r="D655" s="546" t="s">
        <v>265</v>
      </c>
      <c r="E655" s="546"/>
      <c r="F655" s="546"/>
      <c r="G655" s="546"/>
      <c r="H655" s="546"/>
      <c r="I655" s="546"/>
      <c r="J655" s="546"/>
      <c r="K655" s="546"/>
      <c r="L655" s="546"/>
      <c r="M655" s="546"/>
      <c r="N655" s="546"/>
      <c r="O655" s="546"/>
      <c r="P655" s="546"/>
      <c r="Q655" s="546"/>
      <c r="R655" s="546"/>
      <c r="S655" s="546"/>
      <c r="T655" s="546"/>
      <c r="U655" s="546"/>
    </row>
    <row r="657" spans="3:21" ht="10.15" customHeight="1" x14ac:dyDescent="0.2">
      <c r="C657" s="72" t="s">
        <v>202</v>
      </c>
      <c r="D657" s="546" t="s">
        <v>204</v>
      </c>
      <c r="E657" s="546"/>
      <c r="F657" s="546"/>
      <c r="G657" s="546"/>
      <c r="H657" s="546"/>
      <c r="I657" s="546"/>
      <c r="J657" s="546"/>
      <c r="K657" s="546"/>
      <c r="L657" s="546"/>
      <c r="M657" s="546"/>
      <c r="N657" s="546"/>
      <c r="O657" s="546"/>
      <c r="P657" s="546"/>
      <c r="Q657" s="546"/>
      <c r="R657" s="546"/>
      <c r="S657" s="546"/>
      <c r="T657" s="546"/>
      <c r="U657" s="546"/>
    </row>
    <row r="658" spans="3:21" ht="10.15" customHeight="1" x14ac:dyDescent="0.2">
      <c r="D658" s="546"/>
      <c r="E658" s="546"/>
      <c r="F658" s="546"/>
      <c r="G658" s="546"/>
      <c r="H658" s="546"/>
      <c r="I658" s="546"/>
      <c r="J658" s="546"/>
      <c r="K658" s="546"/>
      <c r="L658" s="546"/>
      <c r="M658" s="546"/>
      <c r="N658" s="546"/>
      <c r="O658" s="546"/>
      <c r="P658" s="546"/>
      <c r="Q658" s="546"/>
      <c r="R658" s="546"/>
      <c r="S658" s="546"/>
      <c r="T658" s="546"/>
      <c r="U658" s="546"/>
    </row>
    <row r="659" spans="3:21" ht="10.15" customHeight="1" x14ac:dyDescent="0.2">
      <c r="D659" s="546"/>
      <c r="E659" s="546"/>
      <c r="F659" s="546"/>
      <c r="G659" s="546"/>
      <c r="H659" s="546"/>
      <c r="I659" s="546"/>
      <c r="J659" s="546"/>
      <c r="K659" s="546"/>
      <c r="L659" s="546"/>
      <c r="M659" s="546"/>
      <c r="N659" s="546"/>
      <c r="O659" s="546"/>
      <c r="P659" s="546"/>
      <c r="Q659" s="546"/>
      <c r="R659" s="546"/>
      <c r="S659" s="546"/>
      <c r="T659" s="546"/>
      <c r="U659" s="546"/>
    </row>
    <row r="660" spans="3:21" ht="10.15" customHeight="1" x14ac:dyDescent="0.2">
      <c r="D660" s="546"/>
      <c r="E660" s="546"/>
      <c r="F660" s="546"/>
      <c r="G660" s="546"/>
      <c r="H660" s="546"/>
      <c r="I660" s="546"/>
      <c r="J660" s="546"/>
      <c r="K660" s="546"/>
      <c r="L660" s="546"/>
      <c r="M660" s="546"/>
      <c r="N660" s="546"/>
      <c r="O660" s="546"/>
      <c r="P660" s="546"/>
      <c r="Q660" s="546"/>
      <c r="R660" s="546"/>
      <c r="S660" s="546"/>
      <c r="T660" s="546"/>
      <c r="U660" s="546"/>
    </row>
    <row r="661" spans="3:21" ht="10.15" customHeight="1" x14ac:dyDescent="0.2">
      <c r="C661" s="72" t="s">
        <v>203</v>
      </c>
      <c r="D661" s="546" t="s">
        <v>206</v>
      </c>
      <c r="E661" s="546"/>
      <c r="F661" s="546"/>
      <c r="G661" s="546"/>
      <c r="H661" s="546"/>
      <c r="I661" s="546"/>
      <c r="J661" s="546"/>
      <c r="K661" s="546"/>
      <c r="L661" s="546"/>
      <c r="M661" s="546"/>
      <c r="N661" s="546"/>
      <c r="O661" s="546"/>
      <c r="P661" s="546"/>
      <c r="Q661" s="546"/>
      <c r="R661" s="546"/>
      <c r="S661" s="546"/>
      <c r="T661" s="546"/>
      <c r="U661" s="546"/>
    </row>
    <row r="662" spans="3:21" ht="10.15" customHeight="1" x14ac:dyDescent="0.2">
      <c r="D662" s="546"/>
      <c r="E662" s="546"/>
      <c r="F662" s="546"/>
      <c r="G662" s="546"/>
      <c r="H662" s="546"/>
      <c r="I662" s="546"/>
      <c r="J662" s="546"/>
      <c r="K662" s="546"/>
      <c r="L662" s="546"/>
      <c r="M662" s="546"/>
      <c r="N662" s="546"/>
      <c r="O662" s="546"/>
      <c r="P662" s="546"/>
      <c r="Q662" s="546"/>
      <c r="R662" s="546"/>
      <c r="S662" s="546"/>
      <c r="T662" s="546"/>
      <c r="U662" s="546"/>
    </row>
    <row r="663" spans="3:21" ht="10.15" customHeight="1" x14ac:dyDescent="0.2">
      <c r="D663" s="546"/>
      <c r="E663" s="546"/>
      <c r="F663" s="546"/>
      <c r="G663" s="546"/>
      <c r="H663" s="546"/>
      <c r="I663" s="546"/>
      <c r="J663" s="546"/>
      <c r="K663" s="546"/>
      <c r="L663" s="546"/>
      <c r="M663" s="546"/>
      <c r="N663" s="546"/>
      <c r="O663" s="546"/>
      <c r="P663" s="546"/>
      <c r="Q663" s="546"/>
      <c r="R663" s="546"/>
      <c r="S663" s="546"/>
      <c r="T663" s="546"/>
      <c r="U663" s="546"/>
    </row>
    <row r="664" spans="3:21" ht="10.15" customHeight="1" x14ac:dyDescent="0.2">
      <c r="D664" s="546"/>
      <c r="E664" s="546"/>
      <c r="F664" s="546"/>
      <c r="G664" s="546"/>
      <c r="H664" s="546"/>
      <c r="I664" s="546"/>
      <c r="J664" s="546"/>
      <c r="K664" s="546"/>
      <c r="L664" s="546"/>
      <c r="M664" s="546"/>
      <c r="N664" s="546"/>
      <c r="O664" s="546"/>
      <c r="P664" s="546"/>
      <c r="Q664" s="546"/>
      <c r="R664" s="546"/>
      <c r="S664" s="546"/>
      <c r="T664" s="546"/>
      <c r="U664" s="546"/>
    </row>
    <row r="665" spans="3:21" ht="10.15" customHeight="1" x14ac:dyDescent="0.2">
      <c r="D665" s="546"/>
      <c r="E665" s="546"/>
      <c r="F665" s="546"/>
      <c r="G665" s="546"/>
      <c r="H665" s="546"/>
      <c r="I665" s="546"/>
      <c r="J665" s="546"/>
      <c r="K665" s="546"/>
      <c r="L665" s="546"/>
      <c r="M665" s="546"/>
      <c r="N665" s="546"/>
      <c r="O665" s="546"/>
      <c r="P665" s="546"/>
      <c r="Q665" s="546"/>
      <c r="R665" s="546"/>
      <c r="S665" s="546"/>
      <c r="T665" s="546"/>
      <c r="U665" s="546"/>
    </row>
    <row r="667" spans="3:21" ht="10.15" customHeight="1" x14ac:dyDescent="0.2">
      <c r="C667" s="72" t="s">
        <v>205</v>
      </c>
      <c r="D667" s="546" t="s">
        <v>207</v>
      </c>
      <c r="E667" s="546"/>
      <c r="F667" s="546"/>
      <c r="G667" s="546"/>
      <c r="H667" s="546"/>
      <c r="I667" s="546"/>
      <c r="J667" s="546"/>
      <c r="K667" s="546"/>
      <c r="L667" s="546"/>
      <c r="M667" s="546"/>
      <c r="N667" s="546"/>
      <c r="O667" s="546"/>
      <c r="P667" s="546"/>
      <c r="Q667" s="546"/>
      <c r="R667" s="546"/>
      <c r="S667" s="546"/>
      <c r="T667" s="546"/>
      <c r="U667" s="546"/>
    </row>
    <row r="668" spans="3:21" ht="10.15" customHeight="1" x14ac:dyDescent="0.2">
      <c r="D668" s="546"/>
      <c r="E668" s="546"/>
      <c r="F668" s="546"/>
      <c r="G668" s="546"/>
      <c r="H668" s="546"/>
      <c r="I668" s="546"/>
      <c r="J668" s="546"/>
      <c r="K668" s="546"/>
      <c r="L668" s="546"/>
      <c r="M668" s="546"/>
      <c r="N668" s="546"/>
      <c r="O668" s="546"/>
      <c r="P668" s="546"/>
      <c r="Q668" s="546"/>
      <c r="R668" s="546"/>
      <c r="S668" s="546"/>
      <c r="T668" s="546"/>
      <c r="U668" s="546"/>
    </row>
    <row r="669" spans="3:21" ht="10.15" customHeight="1" x14ac:dyDescent="0.2">
      <c r="D669" s="546"/>
      <c r="E669" s="546"/>
      <c r="F669" s="546"/>
      <c r="G669" s="546"/>
      <c r="H669" s="546"/>
      <c r="I669" s="546"/>
      <c r="J669" s="546"/>
      <c r="K669" s="546"/>
      <c r="L669" s="546"/>
      <c r="M669" s="546"/>
      <c r="N669" s="546"/>
      <c r="O669" s="546"/>
      <c r="P669" s="546"/>
      <c r="Q669" s="546"/>
      <c r="R669" s="546"/>
      <c r="S669" s="546"/>
      <c r="T669" s="546"/>
      <c r="U669" s="546"/>
    </row>
    <row r="670" spans="3:21" ht="10.15" customHeight="1" x14ac:dyDescent="0.2">
      <c r="D670" s="546"/>
      <c r="E670" s="546"/>
      <c r="F670" s="546"/>
      <c r="G670" s="546"/>
      <c r="H670" s="546"/>
      <c r="I670" s="546"/>
      <c r="J670" s="546"/>
      <c r="K670" s="546"/>
      <c r="L670" s="546"/>
      <c r="M670" s="546"/>
      <c r="N670" s="546"/>
      <c r="O670" s="546"/>
      <c r="P670" s="546"/>
      <c r="Q670" s="546"/>
      <c r="R670" s="546"/>
      <c r="S670" s="546"/>
      <c r="T670" s="546"/>
      <c r="U670" s="546"/>
    </row>
    <row r="672" spans="3:21" x14ac:dyDescent="0.2">
      <c r="C672" s="547" t="s">
        <v>208</v>
      </c>
      <c r="D672" s="546"/>
      <c r="E672" s="546"/>
      <c r="F672" s="546"/>
      <c r="G672" s="546"/>
      <c r="H672" s="546"/>
      <c r="I672" s="546"/>
      <c r="J672" s="546"/>
      <c r="K672" s="546"/>
      <c r="L672" s="546"/>
      <c r="M672" s="546"/>
      <c r="N672" s="546"/>
      <c r="O672" s="546"/>
      <c r="P672" s="546"/>
      <c r="Q672" s="546"/>
      <c r="R672" s="546"/>
      <c r="S672" s="546"/>
      <c r="T672" s="546"/>
      <c r="U672" s="546"/>
    </row>
    <row r="674" spans="3:21" ht="10.15" customHeight="1" x14ac:dyDescent="0.2">
      <c r="C674" s="72" t="s">
        <v>209</v>
      </c>
      <c r="D674" s="546" t="s">
        <v>210</v>
      </c>
      <c r="E674" s="546"/>
      <c r="F674" s="546"/>
      <c r="G674" s="546"/>
      <c r="H674" s="546"/>
      <c r="I674" s="546"/>
      <c r="J674" s="546"/>
      <c r="K674" s="546"/>
      <c r="L674" s="546"/>
      <c r="M674" s="546"/>
      <c r="N674" s="546"/>
      <c r="O674" s="546"/>
      <c r="P674" s="546"/>
      <c r="Q674" s="546"/>
      <c r="R674" s="546"/>
      <c r="S674" s="546"/>
      <c r="T674" s="546"/>
      <c r="U674" s="546"/>
    </row>
    <row r="675" spans="3:21" ht="10.15" customHeight="1" x14ac:dyDescent="0.2">
      <c r="D675" s="546"/>
      <c r="E675" s="546"/>
      <c r="F675" s="546"/>
      <c r="G675" s="546"/>
      <c r="H675" s="546"/>
      <c r="I675" s="546"/>
      <c r="J675" s="546"/>
      <c r="K675" s="546"/>
      <c r="L675" s="546"/>
      <c r="M675" s="546"/>
      <c r="N675" s="546"/>
      <c r="O675" s="546"/>
      <c r="P675" s="546"/>
      <c r="Q675" s="546"/>
      <c r="R675" s="546"/>
      <c r="S675" s="546"/>
      <c r="T675" s="546"/>
      <c r="U675" s="546"/>
    </row>
    <row r="676" spans="3:21" ht="10.15" customHeight="1" x14ac:dyDescent="0.2">
      <c r="D676" s="546"/>
      <c r="E676" s="546"/>
      <c r="F676" s="546"/>
      <c r="G676" s="546"/>
      <c r="H676" s="546"/>
      <c r="I676" s="546"/>
      <c r="J676" s="546"/>
      <c r="K676" s="546"/>
      <c r="L676" s="546"/>
      <c r="M676" s="546"/>
      <c r="N676" s="546"/>
      <c r="O676" s="546"/>
      <c r="P676" s="546"/>
      <c r="Q676" s="546"/>
      <c r="R676" s="546"/>
      <c r="S676" s="546"/>
      <c r="T676" s="546"/>
      <c r="U676" s="546"/>
    </row>
    <row r="677" spans="3:21" ht="10.15" customHeight="1" x14ac:dyDescent="0.2">
      <c r="D677" s="546"/>
      <c r="E677" s="546"/>
      <c r="F677" s="546"/>
      <c r="G677" s="546"/>
      <c r="H677" s="546"/>
      <c r="I677" s="546"/>
      <c r="J677" s="546"/>
      <c r="K677" s="546"/>
      <c r="L677" s="546"/>
      <c r="M677" s="546"/>
      <c r="N677" s="546"/>
      <c r="O677" s="546"/>
      <c r="P677" s="546"/>
      <c r="Q677" s="546"/>
      <c r="R677" s="546"/>
      <c r="S677" s="546"/>
      <c r="T677" s="546"/>
      <c r="U677" s="546"/>
    </row>
    <row r="679" spans="3:21" x14ac:dyDescent="0.2">
      <c r="C679" s="547" t="s">
        <v>211</v>
      </c>
      <c r="D679" s="546"/>
      <c r="E679" s="546"/>
      <c r="F679" s="546"/>
      <c r="G679" s="546"/>
      <c r="H679" s="546"/>
      <c r="I679" s="546"/>
      <c r="J679" s="546"/>
      <c r="K679" s="546"/>
      <c r="L679" s="546"/>
      <c r="M679" s="546"/>
      <c r="N679" s="546"/>
      <c r="O679" s="546"/>
      <c r="P679" s="546"/>
      <c r="Q679" s="546"/>
      <c r="R679" s="546"/>
      <c r="S679" s="546"/>
      <c r="T679" s="546"/>
      <c r="U679" s="546"/>
    </row>
    <row r="681" spans="3:21" ht="10.15" customHeight="1" x14ac:dyDescent="0.2">
      <c r="C681" s="72" t="s">
        <v>212</v>
      </c>
      <c r="D681" s="546" t="s">
        <v>266</v>
      </c>
      <c r="E681" s="546"/>
      <c r="F681" s="546"/>
      <c r="G681" s="546"/>
      <c r="H681" s="546"/>
      <c r="I681" s="546"/>
      <c r="J681" s="546"/>
      <c r="K681" s="546"/>
      <c r="L681" s="546"/>
      <c r="M681" s="546"/>
      <c r="N681" s="546"/>
      <c r="O681" s="546"/>
      <c r="P681" s="546"/>
      <c r="Q681" s="546"/>
      <c r="R681" s="546"/>
      <c r="S681" s="546"/>
      <c r="T681" s="546"/>
      <c r="U681" s="546"/>
    </row>
    <row r="682" spans="3:21" ht="10.15" customHeight="1" x14ac:dyDescent="0.2">
      <c r="D682" s="546"/>
      <c r="E682" s="546"/>
      <c r="F682" s="546"/>
      <c r="G682" s="546"/>
      <c r="H682" s="546"/>
      <c r="I682" s="546"/>
      <c r="J682" s="546"/>
      <c r="K682" s="546"/>
      <c r="L682" s="546"/>
      <c r="M682" s="546"/>
      <c r="N682" s="546"/>
      <c r="O682" s="546"/>
      <c r="P682" s="546"/>
      <c r="Q682" s="546"/>
      <c r="R682" s="546"/>
      <c r="S682" s="546"/>
      <c r="T682" s="546"/>
      <c r="U682" s="546"/>
    </row>
    <row r="683" spans="3:21" ht="10.15" customHeight="1" x14ac:dyDescent="0.2">
      <c r="D683" s="546"/>
      <c r="E683" s="546"/>
      <c r="F683" s="546"/>
      <c r="G683" s="546"/>
      <c r="H683" s="546"/>
      <c r="I683" s="546"/>
      <c r="J683" s="546"/>
      <c r="K683" s="546"/>
      <c r="L683" s="546"/>
      <c r="M683" s="546"/>
      <c r="N683" s="546"/>
      <c r="O683" s="546"/>
      <c r="P683" s="546"/>
      <c r="Q683" s="546"/>
      <c r="R683" s="546"/>
      <c r="S683" s="546"/>
      <c r="T683" s="546"/>
      <c r="U683" s="546"/>
    </row>
    <row r="685" spans="3:21" x14ac:dyDescent="0.2">
      <c r="C685" s="547" t="s">
        <v>213</v>
      </c>
      <c r="D685" s="546"/>
      <c r="E685" s="546"/>
      <c r="F685" s="546"/>
      <c r="G685" s="546"/>
      <c r="H685" s="546"/>
      <c r="I685" s="546"/>
      <c r="J685" s="546"/>
      <c r="K685" s="546"/>
      <c r="L685" s="546"/>
      <c r="M685" s="546"/>
      <c r="N685" s="546"/>
      <c r="O685" s="546"/>
      <c r="P685" s="546"/>
      <c r="Q685" s="546"/>
      <c r="R685" s="546"/>
      <c r="S685" s="546"/>
      <c r="T685" s="546"/>
      <c r="U685" s="546"/>
    </row>
    <row r="687" spans="3:21" ht="10.15" customHeight="1" x14ac:dyDescent="0.2">
      <c r="C687" s="72" t="s">
        <v>214</v>
      </c>
      <c r="D687" s="546" t="s">
        <v>267</v>
      </c>
      <c r="E687" s="546"/>
      <c r="F687" s="546"/>
      <c r="G687" s="546"/>
      <c r="H687" s="546"/>
      <c r="I687" s="546"/>
      <c r="J687" s="546"/>
      <c r="K687" s="546"/>
      <c r="L687" s="546"/>
      <c r="M687" s="546"/>
      <c r="N687" s="546"/>
      <c r="O687" s="546"/>
      <c r="P687" s="546"/>
      <c r="Q687" s="546"/>
      <c r="R687" s="546"/>
      <c r="S687" s="546"/>
      <c r="T687" s="546"/>
      <c r="U687" s="546"/>
    </row>
    <row r="688" spans="3:21" ht="10.15" customHeight="1" x14ac:dyDescent="0.2">
      <c r="D688" s="546"/>
      <c r="E688" s="546"/>
      <c r="F688" s="546"/>
      <c r="G688" s="546"/>
      <c r="H688" s="546"/>
      <c r="I688" s="546"/>
      <c r="J688" s="546"/>
      <c r="K688" s="546"/>
      <c r="L688" s="546"/>
      <c r="M688" s="546"/>
      <c r="N688" s="546"/>
      <c r="O688" s="546"/>
      <c r="P688" s="546"/>
      <c r="Q688" s="546"/>
      <c r="R688" s="546"/>
      <c r="S688" s="546"/>
      <c r="T688" s="546"/>
      <c r="U688" s="546"/>
    </row>
    <row r="689" spans="3:21" ht="10.15" customHeight="1" x14ac:dyDescent="0.2">
      <c r="D689" s="546"/>
      <c r="E689" s="546"/>
      <c r="F689" s="546"/>
      <c r="G689" s="546"/>
      <c r="H689" s="546"/>
      <c r="I689" s="546"/>
      <c r="J689" s="546"/>
      <c r="K689" s="546"/>
      <c r="L689" s="546"/>
      <c r="M689" s="546"/>
      <c r="N689" s="546"/>
      <c r="O689" s="546"/>
      <c r="P689" s="546"/>
      <c r="Q689" s="546"/>
      <c r="R689" s="546"/>
      <c r="S689" s="546"/>
      <c r="T689" s="546"/>
      <c r="U689" s="546"/>
    </row>
    <row r="690" spans="3:21" ht="10.15" customHeight="1" x14ac:dyDescent="0.2">
      <c r="D690" s="546"/>
      <c r="E690" s="546"/>
      <c r="F690" s="546"/>
      <c r="G690" s="546"/>
      <c r="H690" s="546"/>
      <c r="I690" s="546"/>
      <c r="J690" s="546"/>
      <c r="K690" s="546"/>
      <c r="L690" s="546"/>
      <c r="M690" s="546"/>
      <c r="N690" s="546"/>
      <c r="O690" s="546"/>
      <c r="P690" s="546"/>
      <c r="Q690" s="546"/>
      <c r="R690" s="546"/>
      <c r="S690" s="546"/>
      <c r="T690" s="546"/>
      <c r="U690" s="546"/>
    </row>
    <row r="692" spans="3:21" ht="10.15" customHeight="1" x14ac:dyDescent="0.2">
      <c r="C692" s="72" t="s">
        <v>215</v>
      </c>
      <c r="D692" s="546" t="s">
        <v>216</v>
      </c>
      <c r="E692" s="546"/>
      <c r="F692" s="546"/>
      <c r="G692" s="546"/>
      <c r="H692" s="546"/>
      <c r="I692" s="546"/>
      <c r="J692" s="546"/>
      <c r="K692" s="546"/>
      <c r="L692" s="546"/>
      <c r="M692" s="546"/>
      <c r="N692" s="546"/>
      <c r="O692" s="546"/>
      <c r="P692" s="546"/>
      <c r="Q692" s="546"/>
      <c r="R692" s="546"/>
      <c r="S692" s="546"/>
      <c r="T692" s="546"/>
      <c r="U692" s="546"/>
    </row>
    <row r="693" spans="3:21" ht="10.15" customHeight="1" x14ac:dyDescent="0.2">
      <c r="D693" s="546"/>
      <c r="E693" s="546"/>
      <c r="F693" s="546"/>
      <c r="G693" s="546"/>
      <c r="H693" s="546"/>
      <c r="I693" s="546"/>
      <c r="J693" s="546"/>
      <c r="K693" s="546"/>
      <c r="L693" s="546"/>
      <c r="M693" s="546"/>
      <c r="N693" s="546"/>
      <c r="O693" s="546"/>
      <c r="P693" s="546"/>
      <c r="Q693" s="546"/>
      <c r="R693" s="546"/>
      <c r="S693" s="546"/>
      <c r="T693" s="546"/>
      <c r="U693" s="546"/>
    </row>
    <row r="694" spans="3:21" ht="10.15" customHeight="1" x14ac:dyDescent="0.2">
      <c r="D694" s="546"/>
      <c r="E694" s="546"/>
      <c r="F694" s="546"/>
      <c r="G694" s="546"/>
      <c r="H694" s="546"/>
      <c r="I694" s="546"/>
      <c r="J694" s="546"/>
      <c r="K694" s="546"/>
      <c r="L694" s="546"/>
      <c r="M694" s="546"/>
      <c r="N694" s="546"/>
      <c r="O694" s="546"/>
      <c r="P694" s="546"/>
      <c r="Q694" s="546"/>
      <c r="R694" s="546"/>
      <c r="S694" s="546"/>
      <c r="T694" s="546"/>
      <c r="U694" s="546"/>
    </row>
    <row r="695" spans="3:21" ht="10.15" customHeight="1" x14ac:dyDescent="0.2">
      <c r="D695" s="546"/>
      <c r="E695" s="546"/>
      <c r="F695" s="546"/>
      <c r="G695" s="546"/>
      <c r="H695" s="546"/>
      <c r="I695" s="546"/>
      <c r="J695" s="546"/>
      <c r="K695" s="546"/>
      <c r="L695" s="546"/>
      <c r="M695" s="546"/>
      <c r="N695" s="546"/>
      <c r="O695" s="546"/>
      <c r="P695" s="546"/>
      <c r="Q695" s="546"/>
      <c r="R695" s="546"/>
      <c r="S695" s="546"/>
      <c r="T695" s="546"/>
      <c r="U695" s="546"/>
    </row>
    <row r="697" spans="3:21" x14ac:dyDescent="0.2">
      <c r="C697" s="547" t="s">
        <v>217</v>
      </c>
      <c r="D697" s="546"/>
      <c r="E697" s="546"/>
      <c r="F697" s="546"/>
      <c r="G697" s="546"/>
      <c r="H697" s="546"/>
      <c r="I697" s="546"/>
      <c r="J697" s="546"/>
      <c r="K697" s="546"/>
      <c r="L697" s="546"/>
      <c r="M697" s="546"/>
      <c r="N697" s="546"/>
      <c r="O697" s="546"/>
      <c r="P697" s="546"/>
      <c r="Q697" s="546"/>
      <c r="R697" s="546"/>
      <c r="S697" s="546"/>
      <c r="T697" s="546"/>
      <c r="U697" s="546"/>
    </row>
    <row r="699" spans="3:21" ht="10.15" customHeight="1" x14ac:dyDescent="0.2">
      <c r="C699" s="72" t="s">
        <v>218</v>
      </c>
      <c r="D699" s="546" t="s">
        <v>220</v>
      </c>
      <c r="E699" s="546"/>
      <c r="F699" s="546"/>
      <c r="G699" s="546"/>
      <c r="H699" s="546"/>
      <c r="I699" s="546"/>
      <c r="J699" s="546"/>
      <c r="K699" s="546"/>
      <c r="L699" s="546"/>
      <c r="M699" s="546"/>
      <c r="N699" s="546"/>
      <c r="O699" s="546"/>
      <c r="P699" s="546"/>
      <c r="Q699" s="546"/>
      <c r="R699" s="546"/>
      <c r="S699" s="546"/>
      <c r="T699" s="546"/>
      <c r="U699" s="546"/>
    </row>
    <row r="701" spans="3:21" ht="10.15" customHeight="1" x14ac:dyDescent="0.2">
      <c r="C701" s="72" t="s">
        <v>219</v>
      </c>
      <c r="D701" s="546" t="s">
        <v>221</v>
      </c>
      <c r="E701" s="546"/>
      <c r="F701" s="546"/>
      <c r="G701" s="546"/>
      <c r="H701" s="546"/>
      <c r="I701" s="546"/>
      <c r="J701" s="546"/>
      <c r="K701" s="546"/>
      <c r="L701" s="546"/>
      <c r="M701" s="546"/>
      <c r="N701" s="546"/>
      <c r="O701" s="546"/>
      <c r="P701" s="546"/>
      <c r="Q701" s="546"/>
      <c r="R701" s="546"/>
      <c r="S701" s="546"/>
      <c r="T701" s="546"/>
      <c r="U701" s="546"/>
    </row>
    <row r="702" spans="3:21" ht="10.15" customHeight="1" x14ac:dyDescent="0.2">
      <c r="D702" s="546"/>
      <c r="E702" s="546"/>
      <c r="F702" s="546"/>
      <c r="G702" s="546"/>
      <c r="H702" s="546"/>
      <c r="I702" s="546"/>
      <c r="J702" s="546"/>
      <c r="K702" s="546"/>
      <c r="L702" s="546"/>
      <c r="M702" s="546"/>
      <c r="N702" s="546"/>
      <c r="O702" s="546"/>
      <c r="P702" s="546"/>
      <c r="Q702" s="546"/>
      <c r="R702" s="546"/>
      <c r="S702" s="546"/>
      <c r="T702" s="546"/>
      <c r="U702" s="546"/>
    </row>
    <row r="703" spans="3:21" ht="10.15" customHeight="1" x14ac:dyDescent="0.2">
      <c r="D703" s="546"/>
      <c r="E703" s="546"/>
      <c r="F703" s="546"/>
      <c r="G703" s="546"/>
      <c r="H703" s="546"/>
      <c r="I703" s="546"/>
      <c r="J703" s="546"/>
      <c r="K703" s="546"/>
      <c r="L703" s="546"/>
      <c r="M703" s="546"/>
      <c r="N703" s="546"/>
      <c r="O703" s="546"/>
      <c r="P703" s="546"/>
      <c r="Q703" s="546"/>
      <c r="R703" s="546"/>
      <c r="S703" s="546"/>
      <c r="T703" s="546"/>
      <c r="U703" s="546"/>
    </row>
    <row r="705" spans="3:21" x14ac:dyDescent="0.2">
      <c r="C705" s="72" t="s">
        <v>222</v>
      </c>
      <c r="D705" s="546" t="s">
        <v>223</v>
      </c>
      <c r="E705" s="546"/>
      <c r="F705" s="546"/>
      <c r="G705" s="546"/>
      <c r="H705" s="546"/>
      <c r="I705" s="546"/>
      <c r="J705" s="546"/>
      <c r="K705" s="546"/>
      <c r="L705" s="546"/>
      <c r="M705" s="546"/>
      <c r="N705" s="546"/>
      <c r="O705" s="546"/>
      <c r="P705" s="546"/>
      <c r="Q705" s="546"/>
      <c r="R705" s="546"/>
      <c r="S705" s="546"/>
      <c r="T705" s="546"/>
      <c r="U705" s="546"/>
    </row>
    <row r="706" spans="3:21" x14ac:dyDescent="0.2">
      <c r="D706" s="546"/>
      <c r="E706" s="546"/>
      <c r="F706" s="546"/>
      <c r="G706" s="546"/>
      <c r="H706" s="546"/>
      <c r="I706" s="546"/>
      <c r="J706" s="546"/>
      <c r="K706" s="546"/>
      <c r="L706" s="546"/>
      <c r="M706" s="546"/>
      <c r="N706" s="546"/>
      <c r="O706" s="546"/>
      <c r="P706" s="546"/>
      <c r="Q706" s="546"/>
      <c r="R706" s="546"/>
      <c r="S706" s="546"/>
      <c r="T706" s="546"/>
      <c r="U706" s="546"/>
    </row>
    <row r="707" spans="3:21" x14ac:dyDescent="0.2">
      <c r="C707" s="547" t="s">
        <v>224</v>
      </c>
      <c r="D707" s="546"/>
      <c r="E707" s="546"/>
      <c r="F707" s="546"/>
      <c r="G707" s="546"/>
      <c r="H707" s="546"/>
      <c r="I707" s="546"/>
      <c r="J707" s="546"/>
      <c r="K707" s="546"/>
      <c r="L707" s="546"/>
      <c r="M707" s="546"/>
      <c r="N707" s="546"/>
      <c r="O707" s="546"/>
      <c r="P707" s="546"/>
      <c r="Q707" s="546"/>
      <c r="R707" s="546"/>
      <c r="S707" s="546"/>
      <c r="T707" s="546"/>
      <c r="U707" s="546"/>
    </row>
    <row r="709" spans="3:21" ht="10.15" customHeight="1" x14ac:dyDescent="0.2">
      <c r="C709" s="72" t="s">
        <v>225</v>
      </c>
      <c r="D709" s="546" t="s">
        <v>268</v>
      </c>
      <c r="E709" s="546"/>
      <c r="F709" s="546"/>
      <c r="G709" s="546"/>
      <c r="H709" s="546"/>
      <c r="I709" s="546"/>
      <c r="J709" s="546"/>
      <c r="K709" s="546"/>
      <c r="L709" s="546"/>
      <c r="M709" s="546"/>
      <c r="N709" s="546"/>
      <c r="O709" s="546"/>
      <c r="P709" s="546"/>
      <c r="Q709" s="546"/>
      <c r="R709" s="546"/>
      <c r="S709" s="546"/>
      <c r="T709" s="546"/>
      <c r="U709" s="546"/>
    </row>
    <row r="710" spans="3:21" ht="10.15" customHeight="1" x14ac:dyDescent="0.2">
      <c r="D710" s="546"/>
      <c r="E710" s="546"/>
      <c r="F710" s="546"/>
      <c r="G710" s="546"/>
      <c r="H710" s="546"/>
      <c r="I710" s="546"/>
      <c r="J710" s="546"/>
      <c r="K710" s="546"/>
      <c r="L710" s="546"/>
      <c r="M710" s="546"/>
      <c r="N710" s="546"/>
      <c r="O710" s="546"/>
      <c r="P710" s="546"/>
      <c r="Q710" s="546"/>
      <c r="R710" s="546"/>
      <c r="S710" s="546"/>
      <c r="T710" s="546"/>
      <c r="U710" s="546"/>
    </row>
    <row r="711" spans="3:21" ht="10.15" customHeight="1" x14ac:dyDescent="0.2">
      <c r="D711" s="546"/>
      <c r="E711" s="546"/>
      <c r="F711" s="546"/>
      <c r="G711" s="546"/>
      <c r="H711" s="546"/>
      <c r="I711" s="546"/>
      <c r="J711" s="546"/>
      <c r="K711" s="546"/>
      <c r="L711" s="546"/>
      <c r="M711" s="546"/>
      <c r="N711" s="546"/>
      <c r="O711" s="546"/>
      <c r="P711" s="546"/>
      <c r="Q711" s="546"/>
      <c r="R711" s="546"/>
      <c r="S711" s="546"/>
      <c r="T711" s="546"/>
      <c r="U711" s="546"/>
    </row>
    <row r="712" spans="3:21" ht="10.15" customHeight="1" x14ac:dyDescent="0.2">
      <c r="D712" s="546"/>
      <c r="E712" s="546"/>
      <c r="F712" s="546"/>
      <c r="G712" s="546"/>
      <c r="H712" s="546"/>
      <c r="I712" s="546"/>
      <c r="J712" s="546"/>
      <c r="K712" s="546"/>
      <c r="L712" s="546"/>
      <c r="M712" s="546"/>
      <c r="N712" s="546"/>
      <c r="O712" s="546"/>
      <c r="P712" s="546"/>
      <c r="Q712" s="546"/>
      <c r="R712" s="546"/>
      <c r="S712" s="546"/>
      <c r="T712" s="546"/>
      <c r="U712" s="546"/>
    </row>
    <row r="714" spans="3:21" ht="10.15" customHeight="1" x14ac:dyDescent="0.2">
      <c r="C714" s="72" t="s">
        <v>226</v>
      </c>
      <c r="D714" s="546" t="s">
        <v>227</v>
      </c>
      <c r="E714" s="546"/>
      <c r="F714" s="546"/>
      <c r="G714" s="546"/>
      <c r="H714" s="546"/>
      <c r="I714" s="546"/>
      <c r="J714" s="546"/>
      <c r="K714" s="546"/>
      <c r="L714" s="546"/>
      <c r="M714" s="546"/>
      <c r="N714" s="546"/>
      <c r="O714" s="546"/>
      <c r="P714" s="546"/>
      <c r="Q714" s="546"/>
      <c r="R714" s="546"/>
      <c r="S714" s="546"/>
      <c r="T714" s="546"/>
      <c r="U714" s="546"/>
    </row>
    <row r="715" spans="3:21" ht="10.15" customHeight="1" x14ac:dyDescent="0.2">
      <c r="D715" s="546"/>
      <c r="E715" s="546"/>
      <c r="F715" s="546"/>
      <c r="G715" s="546"/>
      <c r="H715" s="546"/>
      <c r="I715" s="546"/>
      <c r="J715" s="546"/>
      <c r="K715" s="546"/>
      <c r="L715" s="546"/>
      <c r="M715" s="546"/>
      <c r="N715" s="546"/>
      <c r="O715" s="546"/>
      <c r="P715" s="546"/>
      <c r="Q715" s="546"/>
      <c r="R715" s="546"/>
      <c r="S715" s="546"/>
      <c r="T715" s="546"/>
      <c r="U715" s="546"/>
    </row>
    <row r="716" spans="3:21" ht="10.15" customHeight="1" x14ac:dyDescent="0.2">
      <c r="D716" s="546"/>
      <c r="E716" s="546"/>
      <c r="F716" s="546"/>
      <c r="G716" s="546"/>
      <c r="H716" s="546"/>
      <c r="I716" s="546"/>
      <c r="J716" s="546"/>
      <c r="K716" s="546"/>
      <c r="L716" s="546"/>
      <c r="M716" s="546"/>
      <c r="N716" s="546"/>
      <c r="O716" s="546"/>
      <c r="P716" s="546"/>
      <c r="Q716" s="546"/>
      <c r="R716" s="546"/>
      <c r="S716" s="546"/>
      <c r="T716" s="546"/>
      <c r="U716" s="546"/>
    </row>
    <row r="717" spans="3:21" x14ac:dyDescent="0.2">
      <c r="C717" s="547" t="s">
        <v>228</v>
      </c>
      <c r="D717" s="546"/>
      <c r="E717" s="546"/>
      <c r="F717" s="546"/>
      <c r="G717" s="546"/>
      <c r="H717" s="546"/>
      <c r="I717" s="546"/>
      <c r="J717" s="546"/>
      <c r="K717" s="546"/>
      <c r="L717" s="546"/>
      <c r="M717" s="546"/>
      <c r="N717" s="546"/>
      <c r="O717" s="546"/>
      <c r="P717" s="546"/>
      <c r="Q717" s="546"/>
      <c r="R717" s="546"/>
      <c r="S717" s="546"/>
      <c r="T717" s="546"/>
      <c r="U717" s="546"/>
    </row>
    <row r="719" spans="3:21" x14ac:dyDescent="0.2">
      <c r="C719" s="72" t="s">
        <v>229</v>
      </c>
      <c r="D719" s="546" t="s">
        <v>230</v>
      </c>
      <c r="E719" s="546"/>
      <c r="F719" s="546"/>
      <c r="G719" s="546"/>
      <c r="H719" s="546"/>
      <c r="I719" s="546"/>
      <c r="J719" s="546"/>
      <c r="K719" s="546"/>
      <c r="L719" s="546"/>
      <c r="M719" s="546"/>
      <c r="N719" s="546"/>
      <c r="O719" s="546"/>
      <c r="P719" s="546"/>
      <c r="Q719" s="546"/>
      <c r="R719" s="546"/>
      <c r="S719" s="546"/>
      <c r="T719" s="546"/>
      <c r="U719" s="546"/>
    </row>
    <row r="720" spans="3:21" x14ac:dyDescent="0.2">
      <c r="D720" s="546"/>
      <c r="E720" s="546"/>
      <c r="F720" s="546"/>
      <c r="G720" s="546"/>
      <c r="H720" s="546"/>
      <c r="I720" s="546"/>
      <c r="J720" s="546"/>
      <c r="K720" s="546"/>
      <c r="L720" s="546"/>
      <c r="M720" s="546"/>
      <c r="N720" s="546"/>
      <c r="O720" s="546"/>
      <c r="P720" s="546"/>
      <c r="Q720" s="546"/>
      <c r="R720" s="546"/>
      <c r="S720" s="546"/>
      <c r="T720" s="546"/>
      <c r="U720" s="546"/>
    </row>
    <row r="721" spans="3:21" x14ac:dyDescent="0.2">
      <c r="D721" s="546"/>
      <c r="E721" s="546"/>
      <c r="F721" s="546"/>
      <c r="G721" s="546"/>
      <c r="H721" s="546"/>
      <c r="I721" s="546"/>
      <c r="J721" s="546"/>
      <c r="K721" s="546"/>
      <c r="L721" s="546"/>
      <c r="M721" s="546"/>
      <c r="N721" s="546"/>
      <c r="O721" s="546"/>
      <c r="P721" s="546"/>
      <c r="Q721" s="546"/>
      <c r="R721" s="546"/>
      <c r="S721" s="546"/>
      <c r="T721" s="546"/>
      <c r="U721" s="546"/>
    </row>
    <row r="722" spans="3:21" x14ac:dyDescent="0.2">
      <c r="D722" s="546"/>
      <c r="E722" s="546"/>
      <c r="F722" s="546"/>
      <c r="G722" s="546"/>
      <c r="H722" s="546"/>
      <c r="I722" s="546"/>
      <c r="J722" s="546"/>
      <c r="K722" s="546"/>
      <c r="L722" s="546"/>
      <c r="M722" s="546"/>
      <c r="N722" s="546"/>
      <c r="O722" s="546"/>
      <c r="P722" s="546"/>
      <c r="Q722" s="546"/>
      <c r="R722" s="546"/>
      <c r="S722" s="546"/>
      <c r="T722" s="546"/>
      <c r="U722" s="546"/>
    </row>
    <row r="723" spans="3:21" x14ac:dyDescent="0.2">
      <c r="D723" s="546"/>
      <c r="E723" s="546"/>
      <c r="F723" s="546"/>
      <c r="G723" s="546"/>
      <c r="H723" s="546"/>
      <c r="I723" s="546"/>
      <c r="J723" s="546"/>
      <c r="K723" s="546"/>
      <c r="L723" s="546"/>
      <c r="M723" s="546"/>
      <c r="N723" s="546"/>
      <c r="O723" s="546"/>
      <c r="P723" s="546"/>
      <c r="Q723" s="546"/>
      <c r="R723" s="546"/>
      <c r="S723" s="546"/>
      <c r="T723" s="546"/>
      <c r="U723" s="546"/>
    </row>
    <row r="725" spans="3:21" x14ac:dyDescent="0.2">
      <c r="C725" s="547" t="s">
        <v>231</v>
      </c>
      <c r="D725" s="546"/>
      <c r="E725" s="546"/>
      <c r="F725" s="546"/>
      <c r="G725" s="546"/>
      <c r="H725" s="546"/>
      <c r="I725" s="546"/>
      <c r="J725" s="546"/>
      <c r="K725" s="546"/>
      <c r="L725" s="546"/>
      <c r="M725" s="546"/>
      <c r="N725" s="546"/>
      <c r="O725" s="546"/>
      <c r="P725" s="546"/>
      <c r="Q725" s="546"/>
      <c r="R725" s="546"/>
      <c r="S725" s="546"/>
      <c r="T725" s="546"/>
      <c r="U725" s="546"/>
    </row>
    <row r="727" spans="3:21" x14ac:dyDescent="0.2">
      <c r="C727" s="72" t="s">
        <v>232</v>
      </c>
      <c r="D727" s="546" t="s">
        <v>233</v>
      </c>
      <c r="E727" s="546"/>
      <c r="F727" s="546"/>
      <c r="G727" s="546"/>
      <c r="H727" s="546"/>
      <c r="I727" s="546"/>
      <c r="J727" s="546"/>
      <c r="K727" s="546"/>
      <c r="L727" s="546"/>
      <c r="M727" s="546"/>
      <c r="N727" s="546"/>
      <c r="O727" s="546"/>
      <c r="P727" s="546"/>
      <c r="Q727" s="546"/>
      <c r="R727" s="546"/>
      <c r="S727" s="546"/>
      <c r="T727" s="546"/>
      <c r="U727" s="546"/>
    </row>
    <row r="728" spans="3:21" x14ac:dyDescent="0.2">
      <c r="D728" s="546"/>
      <c r="E728" s="546"/>
      <c r="F728" s="546"/>
      <c r="G728" s="546"/>
      <c r="H728" s="546"/>
      <c r="I728" s="546"/>
      <c r="J728" s="546"/>
      <c r="K728" s="546"/>
      <c r="L728" s="546"/>
      <c r="M728" s="546"/>
      <c r="N728" s="546"/>
      <c r="O728" s="546"/>
      <c r="P728" s="546"/>
      <c r="Q728" s="546"/>
      <c r="R728" s="546"/>
      <c r="S728" s="546"/>
      <c r="T728" s="546"/>
      <c r="U728" s="546"/>
    </row>
    <row r="729" spans="3:21" x14ac:dyDescent="0.2">
      <c r="D729" s="546"/>
      <c r="E729" s="546"/>
      <c r="F729" s="546"/>
      <c r="G729" s="546"/>
      <c r="H729" s="546"/>
      <c r="I729" s="546"/>
      <c r="J729" s="546"/>
      <c r="K729" s="546"/>
      <c r="L729" s="546"/>
      <c r="M729" s="546"/>
      <c r="N729" s="546"/>
      <c r="O729" s="546"/>
      <c r="P729" s="546"/>
      <c r="Q729" s="546"/>
      <c r="R729" s="546"/>
      <c r="S729" s="546"/>
      <c r="T729" s="546"/>
      <c r="U729" s="546"/>
    </row>
    <row r="730" spans="3:21" x14ac:dyDescent="0.2">
      <c r="C730" s="547" t="s">
        <v>269</v>
      </c>
      <c r="D730" s="546"/>
      <c r="E730" s="546"/>
      <c r="F730" s="546"/>
      <c r="G730" s="546"/>
      <c r="H730" s="546"/>
      <c r="I730" s="546"/>
      <c r="J730" s="546"/>
      <c r="K730" s="546"/>
      <c r="L730" s="546"/>
      <c r="M730" s="546"/>
      <c r="N730" s="546"/>
      <c r="O730" s="546"/>
      <c r="P730" s="546"/>
      <c r="Q730" s="546"/>
      <c r="R730" s="546"/>
      <c r="S730" s="546"/>
      <c r="T730" s="546"/>
      <c r="U730" s="546"/>
    </row>
    <row r="732" spans="3:21" x14ac:dyDescent="0.2">
      <c r="C732" s="72" t="s">
        <v>270</v>
      </c>
      <c r="D732" s="546" t="s">
        <v>271</v>
      </c>
      <c r="E732" s="546"/>
      <c r="F732" s="546"/>
      <c r="G732" s="546"/>
      <c r="H732" s="546"/>
      <c r="I732" s="546"/>
      <c r="J732" s="546"/>
      <c r="K732" s="546"/>
      <c r="L732" s="546"/>
      <c r="M732" s="546"/>
      <c r="N732" s="546"/>
      <c r="O732" s="546"/>
      <c r="P732" s="546"/>
      <c r="Q732" s="546"/>
      <c r="R732" s="546"/>
      <c r="S732" s="546"/>
      <c r="T732" s="546"/>
      <c r="U732" s="546"/>
    </row>
    <row r="733" spans="3:21" x14ac:dyDescent="0.2">
      <c r="D733" s="546"/>
      <c r="E733" s="546"/>
      <c r="F733" s="546"/>
      <c r="G733" s="546"/>
      <c r="H733" s="546"/>
      <c r="I733" s="546"/>
      <c r="J733" s="546"/>
      <c r="K733" s="546"/>
      <c r="L733" s="546"/>
      <c r="M733" s="546"/>
      <c r="N733" s="546"/>
      <c r="O733" s="546"/>
      <c r="P733" s="546"/>
      <c r="Q733" s="546"/>
      <c r="R733" s="546"/>
      <c r="S733" s="546"/>
      <c r="T733" s="546"/>
      <c r="U733" s="546"/>
    </row>
    <row r="734" spans="3:21" x14ac:dyDescent="0.2">
      <c r="D734" s="546"/>
      <c r="E734" s="546"/>
      <c r="F734" s="546"/>
      <c r="G734" s="546"/>
      <c r="H734" s="546"/>
      <c r="I734" s="546"/>
      <c r="J734" s="546"/>
      <c r="K734" s="546"/>
      <c r="L734" s="546"/>
      <c r="M734" s="546"/>
      <c r="N734" s="546"/>
      <c r="O734" s="546"/>
      <c r="P734" s="546"/>
      <c r="Q734" s="546"/>
      <c r="R734" s="546"/>
      <c r="S734" s="546"/>
      <c r="T734" s="546"/>
      <c r="U734" s="546"/>
    </row>
    <row r="736" spans="3:21" x14ac:dyDescent="0.2">
      <c r="C736" s="72" t="s">
        <v>272</v>
      </c>
      <c r="D736" s="546" t="s">
        <v>273</v>
      </c>
      <c r="E736" s="546"/>
      <c r="F736" s="546"/>
      <c r="G736" s="546"/>
      <c r="H736" s="546"/>
      <c r="I736" s="546"/>
      <c r="J736" s="546"/>
      <c r="K736" s="546"/>
      <c r="L736" s="546"/>
      <c r="M736" s="546"/>
      <c r="N736" s="546"/>
      <c r="O736" s="546"/>
      <c r="P736" s="546"/>
      <c r="Q736" s="546"/>
      <c r="R736" s="546"/>
      <c r="S736" s="546"/>
      <c r="T736" s="546"/>
      <c r="U736" s="546"/>
    </row>
    <row r="737" spans="3:21" x14ac:dyDescent="0.2">
      <c r="D737" s="546"/>
      <c r="E737" s="546"/>
      <c r="F737" s="546"/>
      <c r="G737" s="546"/>
      <c r="H737" s="546"/>
      <c r="I737" s="546"/>
      <c r="J737" s="546"/>
      <c r="K737" s="546"/>
      <c r="L737" s="546"/>
      <c r="M737" s="546"/>
      <c r="N737" s="546"/>
      <c r="O737" s="546"/>
      <c r="P737" s="546"/>
      <c r="Q737" s="546"/>
      <c r="R737" s="546"/>
      <c r="S737" s="546"/>
      <c r="T737" s="546"/>
      <c r="U737" s="546"/>
    </row>
    <row r="738" spans="3:21" x14ac:dyDescent="0.2">
      <c r="D738" s="546"/>
      <c r="E738" s="546"/>
      <c r="F738" s="546"/>
      <c r="G738" s="546"/>
      <c r="H738" s="546"/>
      <c r="I738" s="546"/>
      <c r="J738" s="546"/>
      <c r="K738" s="546"/>
      <c r="L738" s="546"/>
      <c r="M738" s="546"/>
      <c r="N738" s="546"/>
      <c r="O738" s="546"/>
      <c r="P738" s="546"/>
      <c r="Q738" s="546"/>
      <c r="R738" s="546"/>
      <c r="S738" s="546"/>
      <c r="T738" s="546"/>
      <c r="U738" s="546"/>
    </row>
    <row r="740" spans="3:21" x14ac:dyDescent="0.2">
      <c r="C740" s="547" t="s">
        <v>274</v>
      </c>
      <c r="D740" s="546"/>
      <c r="E740" s="546"/>
      <c r="F740" s="546"/>
      <c r="G740" s="546"/>
      <c r="H740" s="546"/>
      <c r="I740" s="546"/>
      <c r="J740" s="546"/>
      <c r="K740" s="546"/>
      <c r="L740" s="546"/>
      <c r="M740" s="546"/>
      <c r="N740" s="546"/>
      <c r="O740" s="546"/>
      <c r="P740" s="546"/>
      <c r="Q740" s="546"/>
      <c r="R740" s="546"/>
      <c r="S740" s="546"/>
      <c r="T740" s="546"/>
      <c r="U740" s="546"/>
    </row>
    <row r="742" spans="3:21" x14ac:dyDescent="0.2">
      <c r="C742" s="72" t="s">
        <v>276</v>
      </c>
      <c r="D742" s="546" t="s">
        <v>275</v>
      </c>
      <c r="E742" s="546"/>
      <c r="F742" s="546"/>
      <c r="G742" s="546"/>
      <c r="H742" s="546"/>
      <c r="I742" s="546"/>
      <c r="J742" s="546"/>
      <c r="K742" s="546"/>
      <c r="L742" s="546"/>
      <c r="M742" s="546"/>
      <c r="N742" s="546"/>
      <c r="O742" s="546"/>
      <c r="P742" s="546"/>
      <c r="Q742" s="546"/>
      <c r="R742" s="546"/>
      <c r="S742" s="546"/>
      <c r="T742" s="546"/>
      <c r="U742" s="546"/>
    </row>
    <row r="743" spans="3:21" x14ac:dyDescent="0.2">
      <c r="D743" s="546"/>
      <c r="E743" s="546"/>
      <c r="F743" s="546"/>
      <c r="G743" s="546"/>
      <c r="H743" s="546"/>
      <c r="I743" s="546"/>
      <c r="J743" s="546"/>
      <c r="K743" s="546"/>
      <c r="L743" s="546"/>
      <c r="M743" s="546"/>
      <c r="N743" s="546"/>
      <c r="O743" s="546"/>
      <c r="P743" s="546"/>
      <c r="Q743" s="546"/>
      <c r="R743" s="546"/>
      <c r="S743" s="546"/>
      <c r="T743" s="546"/>
      <c r="U743" s="546"/>
    </row>
    <row r="744" spans="3:21" x14ac:dyDescent="0.2">
      <c r="D744" s="546"/>
      <c r="E744" s="546"/>
      <c r="F744" s="546"/>
      <c r="G744" s="546"/>
      <c r="H744" s="546"/>
      <c r="I744" s="546"/>
      <c r="J744" s="546"/>
      <c r="K744" s="546"/>
      <c r="L744" s="546"/>
      <c r="M744" s="546"/>
      <c r="N744" s="546"/>
      <c r="O744" s="546"/>
      <c r="P744" s="546"/>
      <c r="Q744" s="546"/>
      <c r="R744" s="546"/>
      <c r="S744" s="546"/>
      <c r="T744" s="546"/>
      <c r="U744" s="546"/>
    </row>
    <row r="745" spans="3:21" x14ac:dyDescent="0.2">
      <c r="C745" s="130" t="s">
        <v>277</v>
      </c>
      <c r="D745" s="546" t="s">
        <v>278</v>
      </c>
      <c r="E745" s="546"/>
      <c r="F745" s="546"/>
      <c r="G745" s="546"/>
      <c r="H745" s="546"/>
      <c r="I745" s="546"/>
      <c r="J745" s="546"/>
      <c r="K745" s="546"/>
      <c r="L745" s="546"/>
      <c r="M745" s="546"/>
      <c r="N745" s="546"/>
      <c r="O745" s="546"/>
      <c r="P745" s="546"/>
      <c r="Q745" s="546"/>
      <c r="R745" s="546"/>
      <c r="S745" s="546"/>
      <c r="T745" s="546"/>
      <c r="U745" s="546"/>
    </row>
    <row r="747" spans="3:21" x14ac:dyDescent="0.2">
      <c r="C747" s="130" t="s">
        <v>279</v>
      </c>
      <c r="D747" s="546" t="s">
        <v>280</v>
      </c>
      <c r="E747" s="546"/>
      <c r="F747" s="546"/>
      <c r="G747" s="546"/>
      <c r="H747" s="546"/>
      <c r="I747" s="546"/>
      <c r="J747" s="546"/>
      <c r="K747" s="546"/>
      <c r="L747" s="546"/>
      <c r="M747" s="546"/>
      <c r="N747" s="546"/>
      <c r="O747" s="546"/>
      <c r="P747" s="546"/>
      <c r="Q747" s="546"/>
      <c r="R747" s="546"/>
      <c r="S747" s="546"/>
      <c r="T747" s="546"/>
      <c r="U747" s="546"/>
    </row>
    <row r="749" spans="3:21" x14ac:dyDescent="0.2">
      <c r="C749" s="547" t="s">
        <v>281</v>
      </c>
      <c r="D749" s="546"/>
      <c r="E749" s="546"/>
      <c r="F749" s="546"/>
      <c r="G749" s="546"/>
      <c r="H749" s="546"/>
      <c r="I749" s="546"/>
      <c r="J749" s="546"/>
      <c r="K749" s="546"/>
      <c r="L749" s="546"/>
      <c r="M749" s="546"/>
      <c r="N749" s="546"/>
      <c r="O749" s="546"/>
      <c r="P749" s="546"/>
      <c r="Q749" s="546"/>
      <c r="R749" s="546"/>
      <c r="S749" s="546"/>
      <c r="T749" s="546"/>
      <c r="U749" s="546"/>
    </row>
    <row r="751" spans="3:21" x14ac:dyDescent="0.2">
      <c r="C751" s="72" t="s">
        <v>283</v>
      </c>
      <c r="D751" s="546" t="s">
        <v>282</v>
      </c>
      <c r="E751" s="546"/>
      <c r="F751" s="546"/>
      <c r="G751" s="546"/>
      <c r="H751" s="546"/>
      <c r="I751" s="546"/>
      <c r="J751" s="546"/>
      <c r="K751" s="546"/>
      <c r="L751" s="546"/>
      <c r="M751" s="546"/>
      <c r="N751" s="546"/>
      <c r="O751" s="546"/>
      <c r="P751" s="546"/>
      <c r="Q751" s="546"/>
      <c r="R751" s="546"/>
      <c r="S751" s="546"/>
      <c r="T751" s="546"/>
      <c r="U751" s="546"/>
    </row>
    <row r="752" spans="3:21" x14ac:dyDescent="0.2">
      <c r="D752" s="546"/>
      <c r="E752" s="546"/>
      <c r="F752" s="546"/>
      <c r="G752" s="546"/>
      <c r="H752" s="546"/>
      <c r="I752" s="546"/>
      <c r="J752" s="546"/>
      <c r="K752" s="546"/>
      <c r="L752" s="546"/>
      <c r="M752" s="546"/>
      <c r="N752" s="546"/>
      <c r="O752" s="546"/>
      <c r="P752" s="546"/>
      <c r="Q752" s="546"/>
      <c r="R752" s="546"/>
      <c r="S752" s="546"/>
      <c r="T752" s="546"/>
      <c r="U752" s="546"/>
    </row>
    <row r="753" spans="3:21" x14ac:dyDescent="0.2">
      <c r="D753" s="546"/>
      <c r="E753" s="546"/>
      <c r="F753" s="546"/>
      <c r="G753" s="546"/>
      <c r="H753" s="546"/>
      <c r="I753" s="546"/>
      <c r="J753" s="546"/>
      <c r="K753" s="546"/>
      <c r="L753" s="546"/>
      <c r="M753" s="546"/>
      <c r="N753" s="546"/>
      <c r="O753" s="546"/>
      <c r="P753" s="546"/>
      <c r="Q753" s="546"/>
      <c r="R753" s="546"/>
      <c r="S753" s="546"/>
      <c r="T753" s="546"/>
      <c r="U753" s="546"/>
    </row>
    <row r="754" spans="3:21" x14ac:dyDescent="0.2">
      <c r="C754" s="547" t="s">
        <v>284</v>
      </c>
      <c r="D754" s="546"/>
      <c r="E754" s="546"/>
      <c r="F754" s="546"/>
      <c r="G754" s="546"/>
      <c r="H754" s="546"/>
      <c r="I754" s="546"/>
      <c r="J754" s="546"/>
      <c r="K754" s="546"/>
      <c r="L754" s="546"/>
      <c r="M754" s="546"/>
      <c r="N754" s="546"/>
      <c r="O754" s="546"/>
      <c r="P754" s="546"/>
      <c r="Q754" s="546"/>
      <c r="R754" s="546"/>
      <c r="S754" s="546"/>
      <c r="T754" s="546"/>
      <c r="U754" s="546"/>
    </row>
    <row r="756" spans="3:21" x14ac:dyDescent="0.2">
      <c r="C756" s="130" t="s">
        <v>286</v>
      </c>
      <c r="D756" s="546" t="s">
        <v>285</v>
      </c>
      <c r="E756" s="546"/>
      <c r="F756" s="546"/>
      <c r="G756" s="546"/>
      <c r="H756" s="546"/>
      <c r="I756" s="546"/>
      <c r="J756" s="546"/>
      <c r="K756" s="546"/>
      <c r="L756" s="546"/>
      <c r="M756" s="546"/>
      <c r="N756" s="546"/>
      <c r="O756" s="546"/>
      <c r="P756" s="546"/>
      <c r="Q756" s="546"/>
      <c r="R756" s="546"/>
      <c r="S756" s="546"/>
      <c r="T756" s="546"/>
      <c r="U756" s="546"/>
    </row>
    <row r="758" spans="3:21" x14ac:dyDescent="0.2">
      <c r="C758" s="130" t="s">
        <v>288</v>
      </c>
      <c r="D758" s="546" t="s">
        <v>287</v>
      </c>
      <c r="E758" s="546"/>
      <c r="F758" s="546"/>
      <c r="G758" s="546"/>
      <c r="H758" s="546"/>
      <c r="I758" s="546"/>
      <c r="J758" s="546"/>
      <c r="K758" s="546"/>
      <c r="L758" s="546"/>
      <c r="M758" s="546"/>
      <c r="N758" s="546"/>
      <c r="O758" s="546"/>
      <c r="P758" s="546"/>
      <c r="Q758" s="546"/>
      <c r="R758" s="546"/>
      <c r="S758" s="546"/>
      <c r="T758" s="546"/>
      <c r="U758" s="546"/>
    </row>
    <row r="759" spans="3:21" x14ac:dyDescent="0.2">
      <c r="C759" s="130"/>
      <c r="D759" s="546"/>
      <c r="E759" s="546"/>
      <c r="F759" s="546"/>
      <c r="G759" s="546"/>
      <c r="H759" s="546"/>
      <c r="I759" s="546"/>
      <c r="J759" s="546"/>
      <c r="K759" s="546"/>
      <c r="L759" s="546"/>
      <c r="M759" s="546"/>
      <c r="N759" s="546"/>
      <c r="O759" s="546"/>
      <c r="P759" s="546"/>
      <c r="Q759" s="546"/>
      <c r="R759" s="546"/>
      <c r="S759" s="546"/>
      <c r="T759" s="546"/>
      <c r="U759" s="546"/>
    </row>
    <row r="760" spans="3:21" x14ac:dyDescent="0.2">
      <c r="C760" s="130"/>
      <c r="D760" s="546"/>
      <c r="E760" s="546"/>
      <c r="F760" s="546"/>
      <c r="G760" s="546"/>
      <c r="H760" s="546"/>
      <c r="I760" s="546"/>
      <c r="J760" s="546"/>
      <c r="K760" s="546"/>
      <c r="L760" s="546"/>
      <c r="M760" s="546"/>
      <c r="N760" s="546"/>
      <c r="O760" s="546"/>
      <c r="P760" s="546"/>
      <c r="Q760" s="546"/>
      <c r="R760" s="546"/>
      <c r="S760" s="546"/>
      <c r="T760" s="546"/>
      <c r="U760" s="546"/>
    </row>
    <row r="761" spans="3:21" x14ac:dyDescent="0.2">
      <c r="C761" s="130"/>
      <c r="D761" s="546"/>
      <c r="E761" s="546"/>
      <c r="F761" s="546"/>
      <c r="G761" s="546"/>
      <c r="H761" s="546"/>
      <c r="I761" s="546"/>
      <c r="J761" s="546"/>
      <c r="K761" s="546"/>
      <c r="L761" s="546"/>
      <c r="M761" s="546"/>
      <c r="N761" s="546"/>
      <c r="O761" s="546"/>
      <c r="P761" s="546"/>
      <c r="Q761" s="546"/>
      <c r="R761" s="546"/>
      <c r="S761" s="546"/>
      <c r="T761" s="546"/>
      <c r="U761" s="546"/>
    </row>
    <row r="762" spans="3:21" x14ac:dyDescent="0.2">
      <c r="C762" s="130"/>
      <c r="D762" s="546"/>
      <c r="E762" s="546"/>
      <c r="F762" s="546"/>
      <c r="G762" s="546"/>
      <c r="H762" s="546"/>
      <c r="I762" s="546"/>
      <c r="J762" s="546"/>
      <c r="K762" s="546"/>
      <c r="L762" s="546"/>
      <c r="M762" s="546"/>
      <c r="N762" s="546"/>
      <c r="O762" s="546"/>
      <c r="P762" s="546"/>
      <c r="Q762" s="546"/>
      <c r="R762" s="546"/>
      <c r="S762" s="546"/>
      <c r="T762" s="546"/>
      <c r="U762" s="546"/>
    </row>
    <row r="763" spans="3:21" x14ac:dyDescent="0.2">
      <c r="C763" s="130"/>
      <c r="D763" s="546"/>
      <c r="E763" s="546"/>
      <c r="F763" s="546"/>
      <c r="G763" s="546"/>
      <c r="H763" s="546"/>
      <c r="I763" s="546"/>
      <c r="J763" s="546"/>
      <c r="K763" s="546"/>
      <c r="L763" s="546"/>
      <c r="M763" s="546"/>
      <c r="N763" s="546"/>
      <c r="O763" s="546"/>
      <c r="P763" s="546"/>
      <c r="Q763" s="546"/>
      <c r="R763" s="546"/>
      <c r="S763" s="546"/>
      <c r="T763" s="546"/>
      <c r="U763" s="546"/>
    </row>
    <row r="764" spans="3:21" x14ac:dyDescent="0.2">
      <c r="C764" s="130"/>
      <c r="D764" s="546"/>
      <c r="E764" s="546"/>
      <c r="F764" s="546"/>
      <c r="G764" s="546"/>
      <c r="H764" s="546"/>
      <c r="I764" s="546"/>
      <c r="J764" s="546"/>
      <c r="K764" s="546"/>
      <c r="L764" s="546"/>
      <c r="M764" s="546"/>
      <c r="N764" s="546"/>
      <c r="O764" s="546"/>
      <c r="P764" s="546"/>
      <c r="Q764" s="546"/>
      <c r="R764" s="546"/>
      <c r="S764" s="546"/>
      <c r="T764" s="546"/>
      <c r="U764" s="546"/>
    </row>
    <row r="765" spans="3:21" x14ac:dyDescent="0.2">
      <c r="C765" s="130"/>
      <c r="D765" s="546"/>
      <c r="E765" s="546"/>
      <c r="F765" s="546"/>
      <c r="G765" s="546"/>
      <c r="H765" s="546"/>
      <c r="I765" s="546"/>
      <c r="J765" s="546"/>
      <c r="K765" s="546"/>
      <c r="L765" s="546"/>
      <c r="M765" s="546"/>
      <c r="N765" s="546"/>
      <c r="O765" s="546"/>
      <c r="P765" s="546"/>
      <c r="Q765" s="546"/>
      <c r="R765" s="546"/>
      <c r="S765" s="546"/>
      <c r="T765" s="546"/>
      <c r="U765" s="546"/>
    </row>
    <row r="766" spans="3:21" x14ac:dyDescent="0.2">
      <c r="D766" s="543"/>
      <c r="E766" s="543"/>
      <c r="F766" s="543"/>
      <c r="G766" s="543"/>
      <c r="H766" s="543"/>
      <c r="I766" s="543"/>
      <c r="J766" s="543"/>
      <c r="K766" s="543"/>
      <c r="L766" s="543"/>
      <c r="M766" s="543"/>
      <c r="N766" s="543"/>
      <c r="O766" s="543"/>
      <c r="P766" s="543"/>
      <c r="Q766" s="543"/>
      <c r="R766" s="543"/>
      <c r="S766" s="543"/>
      <c r="T766" s="543"/>
      <c r="U766" s="543"/>
    </row>
    <row r="767" spans="3:21" x14ac:dyDescent="0.2">
      <c r="D767" s="209"/>
      <c r="E767" s="209"/>
      <c r="F767" s="209"/>
      <c r="G767" s="209"/>
      <c r="H767" s="209"/>
      <c r="I767" s="209"/>
      <c r="J767" s="209"/>
      <c r="K767" s="209"/>
      <c r="L767" s="209"/>
      <c r="M767" s="209"/>
      <c r="N767" s="209"/>
      <c r="O767" s="209"/>
      <c r="P767" s="209"/>
      <c r="Q767" s="209"/>
      <c r="R767" s="209"/>
      <c r="S767" s="209"/>
      <c r="T767" s="209"/>
      <c r="U767" s="209"/>
    </row>
    <row r="768" spans="3:21" x14ac:dyDescent="0.2">
      <c r="C768" s="130" t="s">
        <v>289</v>
      </c>
      <c r="D768" s="546" t="s">
        <v>290</v>
      </c>
      <c r="E768" s="546"/>
      <c r="F768" s="546"/>
      <c r="G768" s="546"/>
      <c r="H768" s="546"/>
      <c r="I768" s="546"/>
      <c r="J768" s="546"/>
      <c r="K768" s="546"/>
      <c r="L768" s="546"/>
      <c r="M768" s="546"/>
      <c r="N768" s="546"/>
      <c r="O768" s="546"/>
      <c r="P768" s="546"/>
      <c r="Q768" s="546"/>
      <c r="R768" s="546"/>
      <c r="S768" s="546"/>
      <c r="T768" s="546"/>
      <c r="U768" s="546"/>
    </row>
    <row r="769" spans="3:28" x14ac:dyDescent="0.2">
      <c r="C769" s="130"/>
      <c r="D769" s="546"/>
      <c r="E769" s="546"/>
      <c r="F769" s="546"/>
      <c r="G769" s="546"/>
      <c r="H769" s="546"/>
      <c r="I769" s="546"/>
      <c r="J769" s="546"/>
      <c r="K769" s="546"/>
      <c r="L769" s="546"/>
      <c r="M769" s="546"/>
      <c r="N769" s="546"/>
      <c r="O769" s="546"/>
      <c r="P769" s="546"/>
      <c r="Q769" s="546"/>
      <c r="R769" s="546"/>
      <c r="S769" s="546"/>
      <c r="T769" s="546"/>
      <c r="U769" s="546"/>
    </row>
    <row r="770" spans="3:28" x14ac:dyDescent="0.2">
      <c r="D770" s="543"/>
      <c r="E770" s="543"/>
      <c r="F770" s="543"/>
      <c r="G770" s="543"/>
      <c r="H770" s="543"/>
      <c r="I770" s="543"/>
      <c r="J770" s="543"/>
      <c r="K770" s="543"/>
      <c r="L770" s="543"/>
      <c r="M770" s="543"/>
      <c r="N770" s="543"/>
      <c r="O770" s="543"/>
      <c r="P770" s="543"/>
      <c r="Q770" s="543"/>
      <c r="R770" s="543"/>
      <c r="S770" s="543"/>
      <c r="T770" s="543"/>
      <c r="U770" s="543"/>
    </row>
    <row r="772" spans="3:28" x14ac:dyDescent="0.2">
      <c r="C772" s="130" t="s">
        <v>291</v>
      </c>
      <c r="D772" s="546" t="s">
        <v>440</v>
      </c>
      <c r="E772" s="546"/>
      <c r="F772" s="546"/>
      <c r="G772" s="546"/>
      <c r="H772" s="546"/>
      <c r="I772" s="546"/>
      <c r="J772" s="546"/>
      <c r="K772" s="546"/>
      <c r="L772" s="546"/>
      <c r="M772" s="546"/>
      <c r="N772" s="546"/>
      <c r="O772" s="546"/>
      <c r="P772" s="546"/>
      <c r="Q772" s="546"/>
      <c r="R772" s="546"/>
      <c r="S772" s="546"/>
      <c r="T772" s="546"/>
      <c r="U772" s="546"/>
      <c r="X772" s="562"/>
      <c r="Y772" s="543"/>
      <c r="Z772" s="543"/>
      <c r="AA772" s="543"/>
      <c r="AB772" s="543"/>
    </row>
    <row r="773" spans="3:28" x14ac:dyDescent="0.2">
      <c r="C773" s="130"/>
      <c r="D773" s="546"/>
      <c r="E773" s="546"/>
      <c r="F773" s="546"/>
      <c r="G773" s="546"/>
      <c r="H773" s="546"/>
      <c r="I773" s="546"/>
      <c r="J773" s="546"/>
      <c r="K773" s="546"/>
      <c r="L773" s="546"/>
      <c r="M773" s="546"/>
      <c r="N773" s="546"/>
      <c r="O773" s="546"/>
      <c r="P773" s="546"/>
      <c r="Q773" s="546"/>
      <c r="R773" s="546"/>
      <c r="S773" s="546"/>
      <c r="T773" s="546"/>
      <c r="U773" s="546"/>
      <c r="X773" s="562"/>
      <c r="Y773" s="543"/>
      <c r="Z773" s="543"/>
      <c r="AA773" s="543"/>
      <c r="AB773" s="543"/>
    </row>
    <row r="774" spans="3:28" x14ac:dyDescent="0.2">
      <c r="C774" s="130"/>
      <c r="D774" s="546"/>
      <c r="E774" s="546"/>
      <c r="F774" s="546"/>
      <c r="G774" s="546"/>
      <c r="H774" s="546"/>
      <c r="I774" s="546"/>
      <c r="J774" s="546"/>
      <c r="K774" s="546"/>
      <c r="L774" s="546"/>
      <c r="M774" s="546"/>
      <c r="N774" s="546"/>
      <c r="O774" s="546"/>
      <c r="P774" s="546"/>
      <c r="Q774" s="546"/>
      <c r="R774" s="546"/>
      <c r="S774" s="546"/>
      <c r="T774" s="546"/>
      <c r="U774" s="546"/>
      <c r="X774" s="543"/>
      <c r="Y774" s="543"/>
      <c r="Z774" s="543"/>
      <c r="AA774" s="543"/>
      <c r="AB774" s="543"/>
    </row>
    <row r="775" spans="3:28" x14ac:dyDescent="0.2">
      <c r="C775" s="130"/>
      <c r="D775" s="546"/>
      <c r="E775" s="546"/>
      <c r="F775" s="546"/>
      <c r="G775" s="546"/>
      <c r="H775" s="546"/>
      <c r="I775" s="546"/>
      <c r="J775" s="546"/>
      <c r="K775" s="546"/>
      <c r="L775" s="546"/>
      <c r="M775" s="546"/>
      <c r="N775" s="546"/>
      <c r="O775" s="546"/>
      <c r="P775" s="546"/>
      <c r="Q775" s="546"/>
      <c r="R775" s="546"/>
      <c r="S775" s="546"/>
      <c r="T775" s="546"/>
      <c r="U775" s="546"/>
      <c r="X775" s="543"/>
      <c r="Y775" s="543"/>
      <c r="Z775" s="543"/>
      <c r="AA775" s="543"/>
      <c r="AB775" s="543"/>
    </row>
    <row r="776" spans="3:28" x14ac:dyDescent="0.2">
      <c r="D776" s="209"/>
      <c r="E776" s="209"/>
      <c r="F776" s="209"/>
      <c r="G776" s="209"/>
      <c r="H776" s="209"/>
      <c r="I776" s="209"/>
      <c r="J776" s="209"/>
      <c r="K776" s="209"/>
      <c r="L776" s="209"/>
      <c r="M776" s="209"/>
      <c r="N776" s="209"/>
      <c r="O776" s="209"/>
      <c r="P776" s="209"/>
      <c r="Q776" s="209"/>
      <c r="R776" s="209"/>
      <c r="S776" s="209"/>
      <c r="T776" s="209"/>
      <c r="U776" s="209"/>
    </row>
    <row r="777" spans="3:28" x14ac:dyDescent="0.2">
      <c r="C777" s="130" t="s">
        <v>292</v>
      </c>
      <c r="D777" s="546" t="s">
        <v>293</v>
      </c>
      <c r="E777" s="546"/>
      <c r="F777" s="546"/>
      <c r="G777" s="546"/>
      <c r="H777" s="546"/>
      <c r="I777" s="546"/>
      <c r="J777" s="546"/>
      <c r="K777" s="546"/>
      <c r="L777" s="546"/>
      <c r="M777" s="546"/>
      <c r="N777" s="546"/>
      <c r="O777" s="546"/>
      <c r="P777" s="546"/>
      <c r="Q777" s="546"/>
      <c r="R777" s="546"/>
      <c r="S777" s="546"/>
      <c r="T777" s="546"/>
      <c r="U777" s="546"/>
    </row>
    <row r="779" spans="3:28" x14ac:dyDescent="0.2">
      <c r="C779" s="547" t="s">
        <v>294</v>
      </c>
      <c r="D779" s="546"/>
      <c r="E779" s="546"/>
      <c r="F779" s="546"/>
      <c r="G779" s="546"/>
      <c r="H779" s="546"/>
      <c r="I779" s="546"/>
      <c r="J779" s="546"/>
      <c r="K779" s="546"/>
      <c r="L779" s="546"/>
      <c r="M779" s="546"/>
      <c r="N779" s="546"/>
      <c r="O779" s="546"/>
      <c r="P779" s="546"/>
      <c r="Q779" s="546"/>
      <c r="R779" s="546"/>
      <c r="S779" s="546"/>
      <c r="T779" s="546"/>
      <c r="U779" s="546"/>
    </row>
    <row r="781" spans="3:28" x14ac:dyDescent="0.2">
      <c r="C781" s="130" t="s">
        <v>295</v>
      </c>
      <c r="D781" s="546" t="s">
        <v>297</v>
      </c>
      <c r="E781" s="546"/>
      <c r="F781" s="546"/>
      <c r="G781" s="546"/>
      <c r="H781" s="546"/>
      <c r="I781" s="546"/>
      <c r="J781" s="546"/>
      <c r="K781" s="546"/>
      <c r="L781" s="546"/>
      <c r="M781" s="546"/>
      <c r="N781" s="546"/>
      <c r="O781" s="546"/>
      <c r="P781" s="546"/>
      <c r="Q781" s="546"/>
      <c r="R781" s="546"/>
      <c r="S781" s="546"/>
      <c r="T781" s="546"/>
      <c r="U781" s="546"/>
    </row>
    <row r="782" spans="3:28" x14ac:dyDescent="0.2">
      <c r="D782" s="546"/>
      <c r="E782" s="546"/>
      <c r="F782" s="546"/>
      <c r="G782" s="546"/>
      <c r="H782" s="546"/>
      <c r="I782" s="546"/>
      <c r="J782" s="546"/>
      <c r="K782" s="546"/>
      <c r="L782" s="546"/>
      <c r="M782" s="546"/>
      <c r="N782" s="546"/>
      <c r="O782" s="546"/>
      <c r="P782" s="546"/>
      <c r="Q782" s="546"/>
      <c r="R782" s="546"/>
      <c r="S782" s="546"/>
      <c r="T782" s="546"/>
      <c r="U782" s="546"/>
    </row>
    <row r="783" spans="3:28" x14ac:dyDescent="0.2">
      <c r="D783" s="546"/>
      <c r="E783" s="546"/>
      <c r="F783" s="546"/>
      <c r="G783" s="546"/>
      <c r="H783" s="546"/>
      <c r="I783" s="546"/>
      <c r="J783" s="546"/>
      <c r="K783" s="546"/>
      <c r="L783" s="546"/>
      <c r="M783" s="546"/>
      <c r="N783" s="546"/>
      <c r="O783" s="546"/>
      <c r="P783" s="546"/>
      <c r="Q783" s="546"/>
      <c r="R783" s="546"/>
      <c r="S783" s="546"/>
      <c r="T783" s="546"/>
      <c r="U783" s="546"/>
    </row>
    <row r="784" spans="3:28" x14ac:dyDescent="0.2">
      <c r="D784" s="546"/>
      <c r="E784" s="546"/>
      <c r="F784" s="546"/>
      <c r="G784" s="546"/>
      <c r="H784" s="546"/>
      <c r="I784" s="546"/>
      <c r="J784" s="546"/>
      <c r="K784" s="546"/>
      <c r="L784" s="546"/>
      <c r="M784" s="546"/>
      <c r="N784" s="546"/>
      <c r="O784" s="546"/>
      <c r="P784" s="546"/>
      <c r="Q784" s="546"/>
      <c r="R784" s="546"/>
      <c r="S784" s="546"/>
      <c r="T784" s="546"/>
      <c r="U784" s="546"/>
    </row>
    <row r="785" spans="3:21" x14ac:dyDescent="0.2">
      <c r="D785" s="546"/>
      <c r="E785" s="546"/>
      <c r="F785" s="546"/>
      <c r="G785" s="546"/>
      <c r="H785" s="546"/>
      <c r="I785" s="546"/>
      <c r="J785" s="546"/>
      <c r="K785" s="546"/>
      <c r="L785" s="546"/>
      <c r="M785" s="546"/>
      <c r="N785" s="546"/>
      <c r="O785" s="546"/>
      <c r="P785" s="546"/>
      <c r="Q785" s="546"/>
      <c r="R785" s="546"/>
      <c r="S785" s="546"/>
      <c r="T785" s="546"/>
      <c r="U785" s="546"/>
    </row>
    <row r="786" spans="3:21" x14ac:dyDescent="0.2">
      <c r="D786" s="543"/>
      <c r="E786" s="543"/>
      <c r="F786" s="543"/>
      <c r="G786" s="543"/>
      <c r="H786" s="543"/>
      <c r="I786" s="543"/>
      <c r="J786" s="543"/>
      <c r="K786" s="543"/>
      <c r="L786" s="543"/>
      <c r="M786" s="543"/>
      <c r="N786" s="543"/>
      <c r="O786" s="543"/>
      <c r="P786" s="543"/>
      <c r="Q786" s="543"/>
      <c r="R786" s="543"/>
      <c r="S786" s="543"/>
      <c r="T786" s="543"/>
      <c r="U786" s="543"/>
    </row>
    <row r="787" spans="3:21" x14ac:dyDescent="0.2">
      <c r="D787" s="209"/>
      <c r="E787" s="209"/>
      <c r="F787" s="209"/>
      <c r="G787" s="209"/>
      <c r="H787" s="209"/>
      <c r="I787" s="209"/>
      <c r="J787" s="209"/>
      <c r="K787" s="209"/>
      <c r="L787" s="209"/>
      <c r="M787" s="209"/>
      <c r="N787" s="209"/>
      <c r="O787" s="209"/>
      <c r="P787" s="209"/>
      <c r="Q787" s="209"/>
      <c r="R787" s="209"/>
      <c r="S787" s="209"/>
      <c r="T787" s="209"/>
      <c r="U787" s="209"/>
    </row>
    <row r="788" spans="3:21" x14ac:dyDescent="0.2">
      <c r="C788" s="130" t="s">
        <v>296</v>
      </c>
      <c r="D788" s="546" t="s">
        <v>597</v>
      </c>
      <c r="E788" s="546"/>
      <c r="F788" s="546"/>
      <c r="G788" s="546"/>
      <c r="H788" s="546"/>
      <c r="I788" s="546"/>
      <c r="J788" s="546"/>
      <c r="K788" s="546"/>
      <c r="L788" s="546"/>
      <c r="M788" s="546"/>
      <c r="N788" s="546"/>
      <c r="O788" s="546"/>
      <c r="P788" s="546"/>
      <c r="Q788" s="546"/>
      <c r="R788" s="546"/>
      <c r="S788" s="546"/>
      <c r="T788" s="546"/>
      <c r="U788" s="546"/>
    </row>
    <row r="789" spans="3:21" x14ac:dyDescent="0.2">
      <c r="C789" s="130"/>
      <c r="D789" s="546"/>
      <c r="E789" s="546"/>
      <c r="F789" s="546"/>
      <c r="G789" s="546"/>
      <c r="H789" s="546"/>
      <c r="I789" s="546"/>
      <c r="J789" s="546"/>
      <c r="K789" s="546"/>
      <c r="L789" s="546"/>
      <c r="M789" s="546"/>
      <c r="N789" s="546"/>
      <c r="O789" s="546"/>
      <c r="P789" s="546"/>
      <c r="Q789" s="546"/>
      <c r="R789" s="546"/>
      <c r="S789" s="546"/>
      <c r="T789" s="546"/>
      <c r="U789" s="546"/>
    </row>
    <row r="790" spans="3:21" x14ac:dyDescent="0.2">
      <c r="C790" s="130"/>
      <c r="D790" s="546"/>
      <c r="E790" s="546"/>
      <c r="F790" s="546"/>
      <c r="G790" s="546"/>
      <c r="H790" s="546"/>
      <c r="I790" s="546"/>
      <c r="J790" s="546"/>
      <c r="K790" s="546"/>
      <c r="L790" s="546"/>
      <c r="M790" s="546"/>
      <c r="N790" s="546"/>
      <c r="O790" s="546"/>
      <c r="P790" s="546"/>
      <c r="Q790" s="546"/>
      <c r="R790" s="546"/>
      <c r="S790" s="546"/>
      <c r="T790" s="546"/>
      <c r="U790" s="546"/>
    </row>
    <row r="791" spans="3:21" x14ac:dyDescent="0.2">
      <c r="C791" s="130" t="s">
        <v>298</v>
      </c>
      <c r="D791" s="546" t="s">
        <v>299</v>
      </c>
      <c r="E791" s="546"/>
      <c r="F791" s="546"/>
      <c r="G791" s="546"/>
      <c r="H791" s="546"/>
      <c r="I791" s="546"/>
      <c r="J791" s="546"/>
      <c r="K791" s="546"/>
      <c r="L791" s="546"/>
      <c r="M791" s="546"/>
      <c r="N791" s="546"/>
      <c r="O791" s="546"/>
      <c r="P791" s="546"/>
      <c r="Q791" s="546"/>
      <c r="R791" s="546"/>
      <c r="S791" s="546"/>
      <c r="T791" s="546"/>
      <c r="U791" s="546"/>
    </row>
    <row r="792" spans="3:21" x14ac:dyDescent="0.2">
      <c r="C792" s="130"/>
      <c r="D792" s="546"/>
      <c r="E792" s="546"/>
      <c r="F792" s="546"/>
      <c r="G792" s="546"/>
      <c r="H792" s="546"/>
      <c r="I792" s="546"/>
      <c r="J792" s="546"/>
      <c r="K792" s="546"/>
      <c r="L792" s="546"/>
      <c r="M792" s="546"/>
      <c r="N792" s="546"/>
      <c r="O792" s="546"/>
      <c r="P792" s="546"/>
      <c r="Q792" s="546"/>
      <c r="R792" s="546"/>
      <c r="S792" s="546"/>
      <c r="T792" s="546"/>
      <c r="U792" s="546"/>
    </row>
    <row r="793" spans="3:21" x14ac:dyDescent="0.2">
      <c r="C793" s="130"/>
      <c r="D793" s="546"/>
      <c r="E793" s="546"/>
      <c r="F793" s="546"/>
      <c r="G793" s="546"/>
      <c r="H793" s="546"/>
      <c r="I793" s="546"/>
      <c r="J793" s="546"/>
      <c r="K793" s="546"/>
      <c r="L793" s="546"/>
      <c r="M793" s="546"/>
      <c r="N793" s="546"/>
      <c r="O793" s="546"/>
      <c r="P793" s="546"/>
      <c r="Q793" s="546"/>
      <c r="R793" s="546"/>
      <c r="S793" s="546"/>
      <c r="T793" s="546"/>
      <c r="U793" s="546"/>
    </row>
    <row r="794" spans="3:21" x14ac:dyDescent="0.2">
      <c r="D794" s="543"/>
      <c r="E794" s="543"/>
      <c r="F794" s="543"/>
      <c r="G794" s="543"/>
      <c r="H794" s="543"/>
      <c r="I794" s="543"/>
      <c r="J794" s="543"/>
      <c r="K794" s="543"/>
      <c r="L794" s="543"/>
      <c r="M794" s="543"/>
      <c r="N794" s="543"/>
      <c r="O794" s="543"/>
      <c r="P794" s="543"/>
      <c r="Q794" s="543"/>
      <c r="R794" s="543"/>
      <c r="S794" s="543"/>
      <c r="T794" s="543"/>
      <c r="U794" s="543"/>
    </row>
    <row r="796" spans="3:21" x14ac:dyDescent="0.2">
      <c r="C796" s="130" t="s">
        <v>300</v>
      </c>
      <c r="D796" s="546" t="s">
        <v>495</v>
      </c>
      <c r="E796" s="546"/>
      <c r="F796" s="546"/>
      <c r="G796" s="546"/>
      <c r="H796" s="546"/>
      <c r="I796" s="546"/>
      <c r="J796" s="546"/>
      <c r="K796" s="546"/>
      <c r="L796" s="546"/>
      <c r="M796" s="546"/>
      <c r="N796" s="546"/>
      <c r="O796" s="546"/>
      <c r="P796" s="546"/>
      <c r="Q796" s="546"/>
      <c r="R796" s="546"/>
      <c r="S796" s="546"/>
      <c r="T796" s="546"/>
      <c r="U796" s="546"/>
    </row>
    <row r="797" spans="3:21" x14ac:dyDescent="0.2">
      <c r="C797" s="130"/>
      <c r="D797" s="546"/>
      <c r="E797" s="546"/>
      <c r="F797" s="546"/>
      <c r="G797" s="546"/>
      <c r="H797" s="546"/>
      <c r="I797" s="546"/>
      <c r="J797" s="546"/>
      <c r="K797" s="546"/>
      <c r="L797" s="546"/>
      <c r="M797" s="546"/>
      <c r="N797" s="546"/>
      <c r="O797" s="546"/>
      <c r="P797" s="546"/>
      <c r="Q797" s="546"/>
      <c r="R797" s="546"/>
      <c r="S797" s="546"/>
      <c r="T797" s="546"/>
      <c r="U797" s="546"/>
    </row>
    <row r="798" spans="3:21" x14ac:dyDescent="0.2">
      <c r="C798" s="130"/>
      <c r="D798" s="546"/>
      <c r="E798" s="546"/>
      <c r="F798" s="546"/>
      <c r="G798" s="546"/>
      <c r="H798" s="546"/>
      <c r="I798" s="546"/>
      <c r="J798" s="546"/>
      <c r="K798" s="546"/>
      <c r="L798" s="546"/>
      <c r="M798" s="546"/>
      <c r="N798" s="546"/>
      <c r="O798" s="546"/>
      <c r="P798" s="546"/>
      <c r="Q798" s="546"/>
      <c r="R798" s="546"/>
      <c r="S798" s="546"/>
      <c r="T798" s="546"/>
      <c r="U798" s="546"/>
    </row>
    <row r="799" spans="3:21" x14ac:dyDescent="0.2">
      <c r="C799" s="130"/>
      <c r="D799" s="546"/>
      <c r="E799" s="546"/>
      <c r="F799" s="546"/>
      <c r="G799" s="546"/>
      <c r="H799" s="546"/>
      <c r="I799" s="546"/>
      <c r="J799" s="546"/>
      <c r="K799" s="546"/>
      <c r="L799" s="546"/>
      <c r="M799" s="546"/>
      <c r="N799" s="546"/>
      <c r="O799" s="546"/>
      <c r="P799" s="546"/>
      <c r="Q799" s="546"/>
      <c r="R799" s="546"/>
      <c r="S799" s="546"/>
      <c r="T799" s="546"/>
      <c r="U799" s="546"/>
    </row>
    <row r="800" spans="3:21" x14ac:dyDescent="0.2">
      <c r="C800" s="130"/>
      <c r="D800" s="546"/>
      <c r="E800" s="546"/>
      <c r="F800" s="546"/>
      <c r="G800" s="546"/>
      <c r="H800" s="546"/>
      <c r="I800" s="546"/>
      <c r="J800" s="546"/>
      <c r="K800" s="546"/>
      <c r="L800" s="546"/>
      <c r="M800" s="546"/>
      <c r="N800" s="546"/>
      <c r="O800" s="546"/>
      <c r="P800" s="546"/>
      <c r="Q800" s="546"/>
      <c r="R800" s="546"/>
      <c r="S800" s="546"/>
      <c r="T800" s="546"/>
      <c r="U800" s="546"/>
    </row>
    <row r="801" spans="3:26" x14ac:dyDescent="0.2">
      <c r="C801" s="130"/>
      <c r="D801" s="546"/>
      <c r="E801" s="546"/>
      <c r="F801" s="546"/>
      <c r="G801" s="546"/>
      <c r="H801" s="546"/>
      <c r="I801" s="546"/>
      <c r="J801" s="546"/>
      <c r="K801" s="546"/>
      <c r="L801" s="546"/>
      <c r="M801" s="546"/>
      <c r="N801" s="546"/>
      <c r="O801" s="546"/>
      <c r="P801" s="546"/>
      <c r="Q801" s="546"/>
      <c r="R801" s="546"/>
      <c r="S801" s="546"/>
      <c r="T801" s="546"/>
      <c r="U801" s="546"/>
    </row>
    <row r="802" spans="3:26" ht="12" thickBot="1" x14ac:dyDescent="0.25">
      <c r="C802" s="130"/>
      <c r="D802" s="198"/>
      <c r="E802" s="198"/>
      <c r="F802" s="198"/>
      <c r="G802" s="198"/>
      <c r="H802" s="198"/>
      <c r="I802" s="198"/>
      <c r="J802" s="198"/>
      <c r="K802" s="198"/>
      <c r="L802" s="198"/>
      <c r="M802" s="198"/>
      <c r="N802" s="198"/>
      <c r="O802" s="198"/>
      <c r="P802" s="198"/>
      <c r="Q802" s="198"/>
      <c r="R802" s="198"/>
      <c r="S802" s="198"/>
      <c r="T802" s="198"/>
      <c r="U802" s="198"/>
    </row>
    <row r="803" spans="3:26" ht="12" thickBot="1" x14ac:dyDescent="0.25">
      <c r="D803" s="651" t="s">
        <v>443</v>
      </c>
      <c r="E803" s="652"/>
      <c r="F803" s="284"/>
      <c r="G803" s="284"/>
      <c r="H803" s="284"/>
      <c r="I803" s="284"/>
      <c r="J803" s="284"/>
      <c r="K803" s="284"/>
      <c r="L803" s="284"/>
      <c r="M803" s="284"/>
      <c r="N803" s="284"/>
      <c r="O803" s="284"/>
      <c r="P803" s="284"/>
      <c r="Q803" s="284"/>
      <c r="R803" s="284"/>
      <c r="S803" s="284"/>
      <c r="T803" s="284"/>
      <c r="U803" s="284"/>
    </row>
    <row r="804" spans="3:26" ht="12" thickBot="1" x14ac:dyDescent="0.25">
      <c r="C804" s="290"/>
      <c r="D804" s="653"/>
      <c r="E804" s="654"/>
      <c r="F804" s="286"/>
      <c r="G804" s="287"/>
      <c r="H804" s="287"/>
      <c r="I804" s="287"/>
      <c r="J804" s="287"/>
      <c r="K804" s="287"/>
      <c r="L804" s="287"/>
      <c r="M804" s="287"/>
      <c r="N804" s="287"/>
      <c r="O804" s="287"/>
      <c r="P804" s="287"/>
      <c r="Q804" s="287"/>
      <c r="R804" s="287"/>
      <c r="S804" s="287"/>
      <c r="T804" s="287"/>
      <c r="U804" s="288"/>
    </row>
    <row r="805" spans="3:26" x14ac:dyDescent="0.2">
      <c r="C805" s="78"/>
      <c r="D805" s="285"/>
      <c r="E805" s="285"/>
      <c r="F805" s="285"/>
      <c r="G805" s="285"/>
      <c r="H805" s="285"/>
      <c r="I805" s="285"/>
      <c r="J805" s="285"/>
      <c r="K805" s="285"/>
      <c r="L805" s="285"/>
      <c r="M805" s="285"/>
      <c r="N805" s="285"/>
      <c r="O805" s="285"/>
      <c r="P805" s="285"/>
      <c r="Q805" s="285"/>
      <c r="R805" s="285"/>
      <c r="S805" s="285"/>
      <c r="T805" s="285"/>
      <c r="U805" s="289"/>
    </row>
    <row r="806" spans="3:26" ht="12.75" x14ac:dyDescent="0.2">
      <c r="C806" s="78"/>
      <c r="D806" s="110" t="s">
        <v>589</v>
      </c>
      <c r="E806" s="114"/>
      <c r="F806" s="115"/>
      <c r="G806" s="285"/>
      <c r="H806" s="285"/>
      <c r="I806" s="285"/>
      <c r="J806" s="285"/>
      <c r="K806" s="285"/>
      <c r="L806" s="285"/>
      <c r="M806" s="285"/>
      <c r="N806" s="285"/>
      <c r="O806" s="285"/>
      <c r="P806" s="285"/>
      <c r="Q806" s="285"/>
      <c r="R806" s="285"/>
      <c r="S806" s="285"/>
      <c r="T806" s="285"/>
      <c r="U806" s="289"/>
      <c r="X806" s="543"/>
      <c r="Y806" s="407"/>
      <c r="Z806" s="407"/>
    </row>
    <row r="807" spans="3:26" x14ac:dyDescent="0.2">
      <c r="C807" s="78"/>
      <c r="D807" s="649" t="s">
        <v>441</v>
      </c>
      <c r="E807" s="650"/>
      <c r="F807" s="650"/>
      <c r="G807" s="285"/>
      <c r="H807" s="649" t="s">
        <v>442</v>
      </c>
      <c r="I807" s="650"/>
      <c r="J807" s="650"/>
      <c r="K807" s="650"/>
      <c r="L807" s="650"/>
      <c r="M807" s="650"/>
      <c r="N807" s="650"/>
      <c r="O807" s="650"/>
      <c r="P807" s="650"/>
      <c r="Q807" s="650"/>
      <c r="R807" s="650"/>
      <c r="S807" s="650"/>
      <c r="T807" s="650"/>
      <c r="U807" s="289"/>
    </row>
    <row r="808" spans="3:26" ht="12" thickBot="1" x14ac:dyDescent="0.25">
      <c r="C808" s="291"/>
      <c r="D808" s="283"/>
      <c r="E808" s="283"/>
      <c r="F808" s="283"/>
      <c r="G808" s="283"/>
      <c r="H808" s="283"/>
      <c r="I808" s="283"/>
      <c r="J808" s="283"/>
      <c r="K808" s="283"/>
      <c r="L808" s="283"/>
      <c r="M808" s="283"/>
      <c r="N808" s="283"/>
      <c r="O808" s="283"/>
      <c r="P808" s="283"/>
      <c r="Q808" s="283"/>
      <c r="R808" s="283"/>
      <c r="S808" s="283"/>
      <c r="T808" s="283"/>
      <c r="U808" s="144"/>
    </row>
    <row r="810" spans="3:26" ht="10.15" customHeight="1" x14ac:dyDescent="0.2">
      <c r="C810" s="546" t="s">
        <v>593</v>
      </c>
      <c r="D810" s="546"/>
      <c r="E810" s="546"/>
      <c r="F810" s="546"/>
      <c r="G810" s="546"/>
      <c r="H810" s="546"/>
      <c r="I810" s="546"/>
      <c r="J810" s="546"/>
      <c r="K810" s="546"/>
      <c r="L810" s="546"/>
      <c r="M810" s="546"/>
      <c r="N810" s="546"/>
      <c r="O810" s="546"/>
      <c r="P810" s="546"/>
      <c r="Q810" s="546"/>
      <c r="R810" s="546"/>
      <c r="S810" s="546"/>
      <c r="T810" s="546"/>
      <c r="U810" s="546"/>
    </row>
    <row r="811" spans="3:26" ht="10.15" customHeight="1" x14ac:dyDescent="0.2">
      <c r="C811" s="546"/>
      <c r="D811" s="546"/>
      <c r="E811" s="546"/>
      <c r="F811" s="546"/>
      <c r="G811" s="546"/>
      <c r="H811" s="546"/>
      <c r="I811" s="546"/>
      <c r="J811" s="546"/>
      <c r="K811" s="546"/>
      <c r="L811" s="546"/>
      <c r="M811" s="546"/>
      <c r="N811" s="546"/>
      <c r="O811" s="546"/>
      <c r="P811" s="546"/>
      <c r="Q811" s="546"/>
      <c r="R811" s="546"/>
      <c r="S811" s="546"/>
      <c r="T811" s="546"/>
      <c r="U811" s="546"/>
    </row>
    <row r="812" spans="3:26" ht="10.15" customHeight="1" x14ac:dyDescent="0.2">
      <c r="C812" s="546"/>
      <c r="D812" s="546"/>
      <c r="E812" s="546"/>
      <c r="F812" s="546"/>
      <c r="G812" s="546"/>
      <c r="H812" s="546"/>
      <c r="I812" s="546"/>
      <c r="J812" s="546"/>
      <c r="K812" s="546"/>
      <c r="L812" s="546"/>
      <c r="M812" s="546"/>
      <c r="N812" s="546"/>
      <c r="O812" s="546"/>
      <c r="P812" s="546"/>
      <c r="Q812" s="546"/>
      <c r="R812" s="546"/>
      <c r="S812" s="546"/>
      <c r="T812" s="546"/>
      <c r="U812" s="546"/>
    </row>
    <row r="813" spans="3:26" ht="10.15" customHeight="1" x14ac:dyDescent="0.2">
      <c r="C813" s="546"/>
      <c r="D813" s="546"/>
      <c r="E813" s="546"/>
      <c r="F813" s="546"/>
      <c r="G813" s="546"/>
      <c r="H813" s="546"/>
      <c r="I813" s="546"/>
      <c r="J813" s="546"/>
      <c r="K813" s="546"/>
      <c r="L813" s="546"/>
      <c r="M813" s="546"/>
      <c r="N813" s="546"/>
      <c r="O813" s="546"/>
      <c r="P813" s="546"/>
      <c r="Q813" s="546"/>
      <c r="R813" s="546"/>
      <c r="S813" s="546"/>
      <c r="T813" s="546"/>
      <c r="U813" s="546"/>
    </row>
    <row r="814" spans="3:26" ht="10.15" customHeight="1" x14ac:dyDescent="0.2">
      <c r="C814" s="546"/>
      <c r="D814" s="546"/>
      <c r="E814" s="546"/>
      <c r="F814" s="546"/>
      <c r="G814" s="546"/>
      <c r="H814" s="546"/>
      <c r="I814" s="546"/>
      <c r="J814" s="546"/>
      <c r="K814" s="546"/>
      <c r="L814" s="546"/>
      <c r="M814" s="546"/>
      <c r="N814" s="546"/>
      <c r="O814" s="546"/>
      <c r="P814" s="546"/>
      <c r="Q814" s="546"/>
      <c r="R814" s="546"/>
      <c r="S814" s="546"/>
      <c r="T814" s="546"/>
      <c r="U814" s="546"/>
    </row>
    <row r="815" spans="3:26" ht="10.15" customHeight="1" x14ac:dyDescent="0.2">
      <c r="C815" s="546"/>
      <c r="D815" s="546"/>
      <c r="E815" s="546"/>
      <c r="F815" s="546"/>
      <c r="G815" s="546"/>
      <c r="H815" s="546"/>
      <c r="I815" s="546"/>
      <c r="J815" s="546"/>
      <c r="K815" s="546"/>
      <c r="L815" s="546"/>
      <c r="M815" s="546"/>
      <c r="N815" s="546"/>
      <c r="O815" s="546"/>
      <c r="P815" s="546"/>
      <c r="Q815" s="546"/>
      <c r="R815" s="546"/>
      <c r="S815" s="546"/>
      <c r="T815" s="546"/>
      <c r="U815" s="546"/>
    </row>
    <row r="816" spans="3:26" ht="10.15" customHeight="1" x14ac:dyDescent="0.2">
      <c r="C816" s="546"/>
      <c r="D816" s="546"/>
      <c r="E816" s="546"/>
      <c r="F816" s="546"/>
      <c r="G816" s="546"/>
      <c r="H816" s="546"/>
      <c r="I816" s="546"/>
      <c r="J816" s="546"/>
      <c r="K816" s="546"/>
      <c r="L816" s="546"/>
      <c r="M816" s="546"/>
      <c r="N816" s="546"/>
      <c r="O816" s="546"/>
      <c r="P816" s="546"/>
      <c r="Q816" s="546"/>
      <c r="R816" s="546"/>
      <c r="S816" s="546"/>
      <c r="T816" s="546"/>
      <c r="U816" s="546"/>
    </row>
    <row r="817" spans="3:21" ht="10.15" customHeight="1" x14ac:dyDescent="0.2">
      <c r="C817" s="546"/>
      <c r="D817" s="546"/>
      <c r="E817" s="546"/>
      <c r="F817" s="546"/>
      <c r="G817" s="546"/>
      <c r="H817" s="546"/>
      <c r="I817" s="546"/>
      <c r="J817" s="546"/>
      <c r="K817" s="546"/>
      <c r="L817" s="546"/>
      <c r="M817" s="546"/>
      <c r="N817" s="546"/>
      <c r="O817" s="546"/>
      <c r="P817" s="546"/>
      <c r="Q817" s="546"/>
      <c r="R817" s="546"/>
      <c r="S817" s="546"/>
      <c r="T817" s="546"/>
      <c r="U817" s="546"/>
    </row>
    <row r="818" spans="3:21" ht="10.15" customHeight="1" x14ac:dyDescent="0.2">
      <c r="C818" s="546"/>
      <c r="D818" s="546"/>
      <c r="E818" s="546"/>
      <c r="F818" s="546"/>
      <c r="G818" s="546"/>
      <c r="H818" s="546"/>
      <c r="I818" s="546"/>
      <c r="J818" s="546"/>
      <c r="K818" s="546"/>
      <c r="L818" s="546"/>
      <c r="M818" s="546"/>
      <c r="N818" s="546"/>
      <c r="O818" s="546"/>
      <c r="P818" s="546"/>
      <c r="Q818" s="546"/>
      <c r="R818" s="546"/>
      <c r="S818" s="546"/>
      <c r="T818" s="546"/>
      <c r="U818" s="546"/>
    </row>
    <row r="819" spans="3:21" ht="10.15" customHeight="1" x14ac:dyDescent="0.2">
      <c r="C819" s="546"/>
      <c r="D819" s="546"/>
      <c r="E819" s="546"/>
      <c r="F819" s="546"/>
      <c r="G819" s="546"/>
      <c r="H819" s="546"/>
      <c r="I819" s="546"/>
      <c r="J819" s="546"/>
      <c r="K819" s="546"/>
      <c r="L819" s="546"/>
      <c r="M819" s="546"/>
      <c r="N819" s="546"/>
      <c r="O819" s="546"/>
      <c r="P819" s="546"/>
      <c r="Q819" s="546"/>
      <c r="R819" s="546"/>
      <c r="S819" s="546"/>
      <c r="T819" s="546"/>
      <c r="U819" s="546"/>
    </row>
    <row r="820" spans="3:21" ht="10.15" customHeight="1" x14ac:dyDescent="0.2">
      <c r="C820" s="546"/>
      <c r="D820" s="546"/>
      <c r="E820" s="546"/>
      <c r="F820" s="546"/>
      <c r="G820" s="546"/>
      <c r="H820" s="546"/>
      <c r="I820" s="546"/>
      <c r="J820" s="546"/>
      <c r="K820" s="546"/>
      <c r="L820" s="546"/>
      <c r="M820" s="546"/>
      <c r="N820" s="546"/>
      <c r="O820" s="546"/>
      <c r="P820" s="546"/>
      <c r="Q820" s="546"/>
      <c r="R820" s="546"/>
      <c r="S820" s="546"/>
      <c r="T820" s="546"/>
      <c r="U820" s="546"/>
    </row>
    <row r="821" spans="3:21" ht="12" thickBot="1" x14ac:dyDescent="0.25"/>
    <row r="822" spans="3:21" ht="12" thickBot="1" x14ac:dyDescent="0.25">
      <c r="D822" s="651" t="s">
        <v>443</v>
      </c>
      <c r="E822" s="652"/>
      <c r="F822" s="209"/>
      <c r="G822" s="209"/>
      <c r="H822" s="209"/>
      <c r="I822" s="209"/>
      <c r="J822" s="209"/>
      <c r="K822" s="209"/>
      <c r="L822" s="209"/>
      <c r="M822" s="209"/>
      <c r="N822" s="209"/>
      <c r="O822" s="209"/>
      <c r="P822" s="209"/>
      <c r="Q822" s="209"/>
      <c r="R822" s="209"/>
      <c r="S822" s="209"/>
      <c r="T822" s="209"/>
      <c r="U822" s="209"/>
    </row>
    <row r="823" spans="3:21" ht="12" thickBot="1" x14ac:dyDescent="0.25">
      <c r="C823" s="290"/>
      <c r="D823" s="653"/>
      <c r="E823" s="654"/>
      <c r="F823" s="286"/>
      <c r="G823" s="287"/>
      <c r="H823" s="287"/>
      <c r="I823" s="287"/>
      <c r="J823" s="287"/>
      <c r="K823" s="287"/>
      <c r="L823" s="287"/>
      <c r="M823" s="287"/>
      <c r="N823" s="287"/>
      <c r="O823" s="287"/>
      <c r="P823" s="287"/>
      <c r="Q823" s="287"/>
      <c r="R823" s="287"/>
      <c r="S823" s="287"/>
      <c r="T823" s="287"/>
      <c r="U823" s="288"/>
    </row>
    <row r="824" spans="3:21" x14ac:dyDescent="0.2">
      <c r="C824" s="78"/>
      <c r="D824" s="215"/>
      <c r="E824" s="215"/>
      <c r="F824" s="215"/>
      <c r="G824" s="215"/>
      <c r="H824" s="215"/>
      <c r="I824" s="215"/>
      <c r="J824" s="215"/>
      <c r="K824" s="215"/>
      <c r="L824" s="215"/>
      <c r="M824" s="215"/>
      <c r="N824" s="215"/>
      <c r="O824" s="215"/>
      <c r="P824" s="215"/>
      <c r="Q824" s="215"/>
      <c r="R824" s="215"/>
      <c r="S824" s="215"/>
      <c r="T824" s="215"/>
      <c r="U824" s="289"/>
    </row>
    <row r="825" spans="3:21" x14ac:dyDescent="0.2">
      <c r="C825" s="78"/>
      <c r="D825" s="110" t="s">
        <v>589</v>
      </c>
      <c r="E825" s="114"/>
      <c r="F825" s="115"/>
      <c r="G825" s="215"/>
      <c r="H825" s="215"/>
      <c r="I825" s="215"/>
      <c r="J825" s="215"/>
      <c r="K825" s="215"/>
      <c r="L825" s="215"/>
      <c r="M825" s="215"/>
      <c r="N825" s="215"/>
      <c r="O825" s="215"/>
      <c r="P825" s="215"/>
      <c r="Q825" s="215"/>
      <c r="R825" s="215"/>
      <c r="S825" s="215"/>
      <c r="T825" s="215"/>
      <c r="U825" s="289"/>
    </row>
    <row r="826" spans="3:21" x14ac:dyDescent="0.2">
      <c r="C826" s="78"/>
      <c r="D826" s="649" t="s">
        <v>441</v>
      </c>
      <c r="E826" s="650"/>
      <c r="F826" s="650"/>
      <c r="G826" s="215"/>
      <c r="H826" s="649" t="s">
        <v>442</v>
      </c>
      <c r="I826" s="650"/>
      <c r="J826" s="650"/>
      <c r="K826" s="650"/>
      <c r="L826" s="650"/>
      <c r="M826" s="650"/>
      <c r="N826" s="650"/>
      <c r="O826" s="650"/>
      <c r="P826" s="650"/>
      <c r="Q826" s="650"/>
      <c r="R826" s="650"/>
      <c r="S826" s="650"/>
      <c r="T826" s="650"/>
      <c r="U826" s="289"/>
    </row>
    <row r="827" spans="3:21" ht="12" thickBot="1" x14ac:dyDescent="0.25">
      <c r="C827" s="291"/>
      <c r="D827" s="283"/>
      <c r="E827" s="283"/>
      <c r="F827" s="283"/>
      <c r="G827" s="283"/>
      <c r="H827" s="283"/>
      <c r="I827" s="283"/>
      <c r="J827" s="283"/>
      <c r="K827" s="283"/>
      <c r="L827" s="283"/>
      <c r="M827" s="283"/>
      <c r="N827" s="283"/>
      <c r="O827" s="283"/>
      <c r="P827" s="283"/>
      <c r="Q827" s="283"/>
      <c r="R827" s="283"/>
      <c r="S827" s="283"/>
      <c r="T827" s="283"/>
      <c r="U827" s="144"/>
    </row>
    <row r="830" spans="3:21" x14ac:dyDescent="0.2">
      <c r="C830" s="546" t="s">
        <v>489</v>
      </c>
      <c r="D830" s="667"/>
      <c r="E830" s="667"/>
      <c r="F830" s="667"/>
      <c r="G830" s="667"/>
      <c r="H830" s="667"/>
      <c r="I830" s="667"/>
      <c r="J830" s="667"/>
      <c r="K830" s="667"/>
      <c r="L830" s="667"/>
      <c r="M830" s="667"/>
      <c r="N830" s="667"/>
      <c r="O830" s="667"/>
      <c r="P830" s="667"/>
      <c r="Q830" s="667"/>
      <c r="R830" s="667"/>
      <c r="S830" s="667"/>
      <c r="T830" s="667"/>
      <c r="U830" s="667"/>
    </row>
    <row r="831" spans="3:21" x14ac:dyDescent="0.2">
      <c r="C831" s="667"/>
      <c r="D831" s="667"/>
      <c r="E831" s="667"/>
      <c r="F831" s="667"/>
      <c r="G831" s="667"/>
      <c r="H831" s="667"/>
      <c r="I831" s="667"/>
      <c r="J831" s="667"/>
      <c r="K831" s="667"/>
      <c r="L831" s="667"/>
      <c r="M831" s="667"/>
      <c r="N831" s="667"/>
      <c r="O831" s="667"/>
      <c r="P831" s="667"/>
      <c r="Q831" s="667"/>
      <c r="R831" s="667"/>
      <c r="S831" s="667"/>
      <c r="T831" s="667"/>
      <c r="U831" s="667"/>
    </row>
    <row r="832" spans="3:21" x14ac:dyDescent="0.2">
      <c r="C832" s="667"/>
      <c r="D832" s="667"/>
      <c r="E832" s="667"/>
      <c r="F832" s="667"/>
      <c r="G832" s="667"/>
      <c r="H832" s="667"/>
      <c r="I832" s="667"/>
      <c r="J832" s="667"/>
      <c r="K832" s="667"/>
      <c r="L832" s="667"/>
      <c r="M832" s="667"/>
      <c r="N832" s="667"/>
      <c r="O832" s="667"/>
      <c r="P832" s="667"/>
      <c r="Q832" s="667"/>
      <c r="R832" s="667"/>
      <c r="S832" s="667"/>
      <c r="T832" s="667"/>
      <c r="U832" s="667"/>
    </row>
    <row r="833" spans="3:21" x14ac:dyDescent="0.2">
      <c r="C833" s="667"/>
      <c r="D833" s="667"/>
      <c r="E833" s="667"/>
      <c r="F833" s="667"/>
      <c r="G833" s="667"/>
      <c r="H833" s="667"/>
      <c r="I833" s="667"/>
      <c r="J833" s="667"/>
      <c r="K833" s="667"/>
      <c r="L833" s="667"/>
      <c r="M833" s="667"/>
      <c r="N833" s="667"/>
      <c r="O833" s="667"/>
      <c r="P833" s="667"/>
      <c r="Q833" s="667"/>
      <c r="R833" s="667"/>
      <c r="S833" s="667"/>
      <c r="T833" s="667"/>
      <c r="U833" s="667"/>
    </row>
    <row r="834" spans="3:21" x14ac:dyDescent="0.2">
      <c r="C834" s="667"/>
      <c r="D834" s="667"/>
      <c r="E834" s="667"/>
      <c r="F834" s="667"/>
      <c r="G834" s="667"/>
      <c r="H834" s="667"/>
      <c r="I834" s="667"/>
      <c r="J834" s="667"/>
      <c r="K834" s="667"/>
      <c r="L834" s="667"/>
      <c r="M834" s="667"/>
      <c r="N834" s="667"/>
      <c r="O834" s="667"/>
      <c r="P834" s="667"/>
      <c r="Q834" s="667"/>
      <c r="R834" s="667"/>
      <c r="S834" s="667"/>
      <c r="T834" s="667"/>
      <c r="U834" s="667"/>
    </row>
    <row r="835" spans="3:21" x14ac:dyDescent="0.2">
      <c r="C835" s="667"/>
      <c r="D835" s="667"/>
      <c r="E835" s="667"/>
      <c r="F835" s="667"/>
      <c r="G835" s="667"/>
      <c r="H835" s="667"/>
      <c r="I835" s="667"/>
      <c r="J835" s="667"/>
      <c r="K835" s="667"/>
      <c r="L835" s="667"/>
      <c r="M835" s="667"/>
      <c r="N835" s="667"/>
      <c r="O835" s="667"/>
      <c r="P835" s="667"/>
      <c r="Q835" s="667"/>
      <c r="R835" s="667"/>
      <c r="S835" s="667"/>
      <c r="T835" s="667"/>
      <c r="U835" s="667"/>
    </row>
    <row r="836" spans="3:21" x14ac:dyDescent="0.2">
      <c r="C836" s="667"/>
      <c r="D836" s="667"/>
      <c r="E836" s="667"/>
      <c r="F836" s="667"/>
      <c r="G836" s="667"/>
      <c r="H836" s="667"/>
      <c r="I836" s="667"/>
      <c r="J836" s="667"/>
      <c r="K836" s="667"/>
      <c r="L836" s="667"/>
      <c r="M836" s="667"/>
      <c r="N836" s="667"/>
      <c r="O836" s="667"/>
      <c r="P836" s="667"/>
      <c r="Q836" s="667"/>
      <c r="R836" s="667"/>
      <c r="S836" s="667"/>
      <c r="T836" s="667"/>
      <c r="U836" s="667"/>
    </row>
    <row r="837" spans="3:21" x14ac:dyDescent="0.2">
      <c r="C837" s="667"/>
      <c r="D837" s="667"/>
      <c r="E837" s="667"/>
      <c r="F837" s="667"/>
      <c r="G837" s="667"/>
      <c r="H837" s="667"/>
      <c r="I837" s="667"/>
      <c r="J837" s="667"/>
      <c r="K837" s="667"/>
      <c r="L837" s="667"/>
      <c r="M837" s="667"/>
      <c r="N837" s="667"/>
      <c r="O837" s="667"/>
      <c r="P837" s="667"/>
      <c r="Q837" s="667"/>
      <c r="R837" s="667"/>
      <c r="S837" s="667"/>
      <c r="T837" s="667"/>
      <c r="U837" s="667"/>
    </row>
    <row r="838" spans="3:21" ht="12" thickBot="1" x14ac:dyDescent="0.25"/>
    <row r="839" spans="3:21" ht="13.15" customHeight="1" x14ac:dyDescent="0.2">
      <c r="C839" s="668" t="s">
        <v>301</v>
      </c>
      <c r="D839" s="669"/>
      <c r="E839" s="669"/>
      <c r="F839" s="669"/>
      <c r="G839" s="669"/>
      <c r="H839" s="669"/>
      <c r="I839" s="669"/>
      <c r="J839" s="669"/>
      <c r="K839" s="669"/>
      <c r="L839" s="669"/>
      <c r="M839" s="669"/>
      <c r="N839" s="669"/>
      <c r="O839" s="669"/>
      <c r="P839" s="669"/>
      <c r="Q839" s="669"/>
      <c r="R839" s="669"/>
      <c r="S839" s="669"/>
      <c r="T839" s="669"/>
      <c r="U839" s="670"/>
    </row>
    <row r="840" spans="3:21" ht="6" customHeight="1" x14ac:dyDescent="0.2">
      <c r="C840" s="78"/>
      <c r="D840" s="551"/>
      <c r="E840" s="551"/>
      <c r="F840" s="550"/>
      <c r="G840" s="550"/>
      <c r="H840" s="550"/>
      <c r="I840" s="551"/>
      <c r="J840" s="551"/>
      <c r="K840" s="551"/>
      <c r="L840" s="551"/>
      <c r="M840" s="551"/>
      <c r="N840" s="551"/>
      <c r="O840" s="551"/>
      <c r="P840" s="551"/>
      <c r="Q840" s="551"/>
      <c r="R840" s="551"/>
      <c r="S840" s="551"/>
      <c r="T840" s="551"/>
      <c r="U840" s="552"/>
    </row>
    <row r="841" spans="3:21" ht="6" customHeight="1" x14ac:dyDescent="0.2">
      <c r="C841" s="78"/>
      <c r="D841" s="557" t="s">
        <v>478</v>
      </c>
      <c r="E841" s="687"/>
      <c r="F841" s="687"/>
      <c r="G841" s="687"/>
      <c r="H841" s="689" t="str">
        <f>IF('Dati '!$J$41&lt;&gt;0,'Dati '!$J$41,IF('Dati '!J42&lt;&gt;"",'Dati '!J42,""))</f>
        <v/>
      </c>
      <c r="I841" s="690"/>
      <c r="J841" s="690"/>
      <c r="K841" s="690"/>
      <c r="L841" s="690"/>
      <c r="M841" s="690"/>
      <c r="N841" s="690"/>
      <c r="O841" s="690"/>
      <c r="P841" s="315"/>
      <c r="Q841" s="315"/>
      <c r="R841" s="315"/>
      <c r="S841" s="315"/>
      <c r="T841" s="315"/>
      <c r="U841" s="316"/>
    </row>
    <row r="842" spans="3:21" s="209" customFormat="1" ht="10.9" customHeight="1" thickBot="1" x14ac:dyDescent="0.25">
      <c r="C842" s="145"/>
      <c r="D842" s="688"/>
      <c r="E842" s="688"/>
      <c r="F842" s="688"/>
      <c r="G842" s="688"/>
      <c r="H842" s="691"/>
      <c r="I842" s="691"/>
      <c r="J842" s="691"/>
      <c r="K842" s="691"/>
      <c r="L842" s="691"/>
      <c r="M842" s="691"/>
      <c r="N842" s="691"/>
      <c r="O842" s="691"/>
      <c r="P842" s="202"/>
      <c r="Q842" s="202"/>
      <c r="R842" s="202"/>
      <c r="S842" s="202"/>
      <c r="T842" s="202"/>
      <c r="U842" s="144"/>
    </row>
    <row r="843" spans="3:21" ht="12" thickBot="1" x14ac:dyDescent="0.25"/>
    <row r="844" spans="3:21" ht="12" thickBot="1" x14ac:dyDescent="0.25">
      <c r="D844" s="651" t="s">
        <v>443</v>
      </c>
      <c r="E844" s="652"/>
      <c r="F844" s="284"/>
      <c r="G844" s="284"/>
      <c r="H844" s="284"/>
      <c r="I844" s="284"/>
      <c r="J844" s="284"/>
      <c r="K844" s="284"/>
      <c r="L844" s="284"/>
      <c r="M844" s="284"/>
      <c r="N844" s="284"/>
      <c r="O844" s="284"/>
      <c r="P844" s="284"/>
      <c r="Q844" s="284"/>
      <c r="R844" s="284"/>
      <c r="S844" s="284"/>
      <c r="T844" s="284"/>
      <c r="U844" s="284"/>
    </row>
    <row r="845" spans="3:21" ht="12" thickBot="1" x14ac:dyDescent="0.25">
      <c r="C845" s="290"/>
      <c r="D845" s="653"/>
      <c r="E845" s="654"/>
      <c r="F845" s="286"/>
      <c r="G845" s="287"/>
      <c r="H845" s="287"/>
      <c r="I845" s="287"/>
      <c r="J845" s="287"/>
      <c r="K845" s="287"/>
      <c r="L845" s="287"/>
      <c r="M845" s="287"/>
      <c r="N845" s="287"/>
      <c r="O845" s="287"/>
      <c r="P845" s="287"/>
      <c r="Q845" s="287"/>
      <c r="R845" s="287"/>
      <c r="S845" s="287"/>
      <c r="T845" s="287"/>
      <c r="U845" s="288"/>
    </row>
    <row r="846" spans="3:21" x14ac:dyDescent="0.2">
      <c r="C846" s="78"/>
      <c r="D846" s="285"/>
      <c r="E846" s="285"/>
      <c r="F846" s="285"/>
      <c r="G846" s="285"/>
      <c r="H846" s="285"/>
      <c r="I846" s="285"/>
      <c r="J846" s="285"/>
      <c r="K846" s="285"/>
      <c r="L846" s="285"/>
      <c r="M846" s="285"/>
      <c r="N846" s="285"/>
      <c r="O846" s="285"/>
      <c r="P846" s="285"/>
      <c r="Q846" s="285"/>
      <c r="R846" s="285"/>
      <c r="S846" s="285"/>
      <c r="T846" s="285"/>
      <c r="U846" s="289"/>
    </row>
    <row r="847" spans="3:21" x14ac:dyDescent="0.2">
      <c r="C847" s="78"/>
      <c r="D847" s="110" t="s">
        <v>589</v>
      </c>
      <c r="E847" s="114"/>
      <c r="F847" s="115"/>
      <c r="G847" s="285"/>
      <c r="H847" s="285"/>
      <c r="I847" s="285"/>
      <c r="J847" s="285"/>
      <c r="K847" s="285"/>
      <c r="L847" s="285"/>
      <c r="M847" s="285"/>
      <c r="N847" s="285"/>
      <c r="O847" s="285"/>
      <c r="P847" s="285"/>
      <c r="Q847" s="285"/>
      <c r="R847" s="285"/>
      <c r="S847" s="285"/>
      <c r="T847" s="285"/>
      <c r="U847" s="289"/>
    </row>
    <row r="848" spans="3:21" x14ac:dyDescent="0.2">
      <c r="C848" s="78"/>
      <c r="D848" s="649" t="s">
        <v>441</v>
      </c>
      <c r="E848" s="650"/>
      <c r="F848" s="650"/>
      <c r="G848" s="285"/>
      <c r="H848" s="649" t="s">
        <v>442</v>
      </c>
      <c r="I848" s="650"/>
      <c r="J848" s="650"/>
      <c r="K848" s="650"/>
      <c r="L848" s="650"/>
      <c r="M848" s="650"/>
      <c r="N848" s="650"/>
      <c r="O848" s="650"/>
      <c r="P848" s="650"/>
      <c r="Q848" s="650"/>
      <c r="R848" s="650"/>
      <c r="S848" s="650"/>
      <c r="T848" s="650"/>
      <c r="U848" s="289"/>
    </row>
    <row r="849" spans="3:21" ht="12" thickBot="1" x14ac:dyDescent="0.25">
      <c r="C849" s="291"/>
      <c r="D849" s="283"/>
      <c r="E849" s="283"/>
      <c r="F849" s="283"/>
      <c r="G849" s="283"/>
      <c r="H849" s="283"/>
      <c r="I849" s="283"/>
      <c r="J849" s="283"/>
      <c r="K849" s="283"/>
      <c r="L849" s="283"/>
      <c r="M849" s="283"/>
      <c r="N849" s="283"/>
      <c r="O849" s="283"/>
      <c r="P849" s="283"/>
      <c r="Q849" s="283"/>
      <c r="R849" s="283"/>
      <c r="S849" s="283"/>
      <c r="T849" s="283"/>
      <c r="U849" s="144"/>
    </row>
    <row r="851" spans="3:21" x14ac:dyDescent="0.2">
      <c r="C851" s="546" t="s">
        <v>594</v>
      </c>
      <c r="D851" s="546"/>
      <c r="E851" s="546"/>
      <c r="F851" s="546"/>
      <c r="G851" s="546"/>
      <c r="H851" s="546"/>
      <c r="I851" s="546"/>
      <c r="J851" s="546"/>
      <c r="K851" s="546"/>
      <c r="L851" s="546"/>
      <c r="M851" s="546"/>
      <c r="N851" s="546"/>
      <c r="O851" s="546"/>
      <c r="P851" s="546"/>
      <c r="Q851" s="546"/>
      <c r="R851" s="546"/>
      <c r="S851" s="546"/>
      <c r="T851" s="546"/>
      <c r="U851" s="546"/>
    </row>
    <row r="852" spans="3:21" x14ac:dyDescent="0.2">
      <c r="C852" s="546"/>
      <c r="D852" s="546"/>
      <c r="E852" s="546"/>
      <c r="F852" s="546"/>
      <c r="G852" s="546"/>
      <c r="H852" s="546"/>
      <c r="I852" s="546"/>
      <c r="J852" s="546"/>
      <c r="K852" s="546"/>
      <c r="L852" s="546"/>
      <c r="M852" s="546"/>
      <c r="N852" s="546"/>
      <c r="O852" s="546"/>
      <c r="P852" s="546"/>
      <c r="Q852" s="546"/>
      <c r="R852" s="546"/>
      <c r="S852" s="546"/>
      <c r="T852" s="546"/>
      <c r="U852" s="546"/>
    </row>
    <row r="853" spans="3:21" x14ac:dyDescent="0.2">
      <c r="C853" s="546"/>
      <c r="D853" s="546"/>
      <c r="E853" s="546"/>
      <c r="F853" s="546"/>
      <c r="G853" s="546"/>
      <c r="H853" s="546"/>
      <c r="I853" s="546"/>
      <c r="J853" s="546"/>
      <c r="K853" s="546"/>
      <c r="L853" s="546"/>
      <c r="M853" s="546"/>
      <c r="N853" s="546"/>
      <c r="O853" s="546"/>
      <c r="P853" s="546"/>
      <c r="Q853" s="546"/>
      <c r="R853" s="546"/>
      <c r="S853" s="546"/>
      <c r="T853" s="546"/>
      <c r="U853" s="546"/>
    </row>
    <row r="854" spans="3:21" ht="12" thickBot="1" x14ac:dyDescent="0.25"/>
    <row r="855" spans="3:21" ht="12" thickBot="1" x14ac:dyDescent="0.25">
      <c r="D855" s="651" t="s">
        <v>443</v>
      </c>
      <c r="E855" s="652"/>
      <c r="F855" s="284"/>
      <c r="G855" s="284"/>
      <c r="H855" s="284"/>
      <c r="I855" s="284"/>
      <c r="J855" s="284"/>
      <c r="K855" s="284"/>
      <c r="L855" s="284"/>
      <c r="M855" s="284"/>
      <c r="N855" s="284"/>
      <c r="O855" s="284"/>
      <c r="P855" s="284"/>
      <c r="Q855" s="284"/>
      <c r="R855" s="284"/>
      <c r="S855" s="284"/>
      <c r="T855" s="284"/>
      <c r="U855" s="284"/>
    </row>
    <row r="856" spans="3:21" ht="12" thickBot="1" x14ac:dyDescent="0.25">
      <c r="C856" s="290"/>
      <c r="D856" s="653"/>
      <c r="E856" s="654"/>
      <c r="F856" s="286"/>
      <c r="G856" s="287"/>
      <c r="H856" s="287"/>
      <c r="I856" s="287"/>
      <c r="J856" s="287"/>
      <c r="K856" s="287"/>
      <c r="L856" s="287"/>
      <c r="M856" s="287"/>
      <c r="N856" s="287"/>
      <c r="O856" s="287"/>
      <c r="P856" s="287"/>
      <c r="Q856" s="287"/>
      <c r="R856" s="287"/>
      <c r="S856" s="287"/>
      <c r="T856" s="287"/>
      <c r="U856" s="288"/>
    </row>
    <row r="857" spans="3:21" x14ac:dyDescent="0.2">
      <c r="C857" s="78"/>
      <c r="D857" s="285"/>
      <c r="E857" s="285"/>
      <c r="F857" s="285"/>
      <c r="G857" s="285"/>
      <c r="H857" s="285"/>
      <c r="I857" s="285"/>
      <c r="J857" s="285"/>
      <c r="K857" s="285"/>
      <c r="L857" s="285"/>
      <c r="M857" s="285"/>
      <c r="N857" s="285"/>
      <c r="O857" s="285"/>
      <c r="P857" s="285"/>
      <c r="Q857" s="285"/>
      <c r="R857" s="285"/>
      <c r="S857" s="285"/>
      <c r="T857" s="285"/>
      <c r="U857" s="289"/>
    </row>
    <row r="858" spans="3:21" x14ac:dyDescent="0.2">
      <c r="C858" s="78"/>
      <c r="D858" s="110" t="s">
        <v>589</v>
      </c>
      <c r="E858" s="114"/>
      <c r="F858" s="115"/>
      <c r="G858" s="285"/>
      <c r="H858" s="285"/>
      <c r="I858" s="285"/>
      <c r="J858" s="285"/>
      <c r="K858" s="285"/>
      <c r="L858" s="285"/>
      <c r="M858" s="285"/>
      <c r="N858" s="285"/>
      <c r="O858" s="285"/>
      <c r="P858" s="285"/>
      <c r="Q858" s="285"/>
      <c r="R858" s="285"/>
      <c r="S858" s="285"/>
      <c r="T858" s="285"/>
      <c r="U858" s="289"/>
    </row>
    <row r="859" spans="3:21" x14ac:dyDescent="0.2">
      <c r="C859" s="78"/>
      <c r="D859" s="649" t="s">
        <v>441</v>
      </c>
      <c r="E859" s="650"/>
      <c r="F859" s="650"/>
      <c r="G859" s="285"/>
      <c r="H859" s="649" t="s">
        <v>442</v>
      </c>
      <c r="I859" s="650"/>
      <c r="J859" s="650"/>
      <c r="K859" s="650"/>
      <c r="L859" s="650"/>
      <c r="M859" s="650"/>
      <c r="N859" s="650"/>
      <c r="O859" s="650"/>
      <c r="P859" s="650"/>
      <c r="Q859" s="650"/>
      <c r="R859" s="650"/>
      <c r="S859" s="650"/>
      <c r="T859" s="650"/>
      <c r="U859" s="289"/>
    </row>
    <row r="860" spans="3:21" ht="12" thickBot="1" x14ac:dyDescent="0.25">
      <c r="C860" s="291"/>
      <c r="D860" s="283"/>
      <c r="E860" s="283"/>
      <c r="F860" s="283"/>
      <c r="G860" s="283"/>
      <c r="H860" s="283"/>
      <c r="I860" s="283"/>
      <c r="J860" s="283"/>
      <c r="K860" s="283"/>
      <c r="L860" s="283"/>
      <c r="M860" s="283"/>
      <c r="N860" s="283"/>
      <c r="O860" s="283"/>
      <c r="P860" s="283"/>
      <c r="Q860" s="283"/>
      <c r="R860" s="283"/>
      <c r="S860" s="283"/>
      <c r="T860" s="283"/>
      <c r="U860" s="144"/>
    </row>
    <row r="862" spans="3:21" x14ac:dyDescent="0.2">
      <c r="F862" s="543" t="s">
        <v>302</v>
      </c>
      <c r="G862" s="662"/>
      <c r="H862" s="662"/>
      <c r="I862" s="662"/>
      <c r="J862" s="662"/>
      <c r="K862" s="662"/>
    </row>
    <row r="863" spans="3:21" ht="12" thickBot="1" x14ac:dyDescent="0.25"/>
    <row r="864" spans="3:21" x14ac:dyDescent="0.2">
      <c r="C864" s="663" t="s">
        <v>595</v>
      </c>
      <c r="D864" s="664"/>
      <c r="E864" s="664"/>
      <c r="F864" s="664"/>
      <c r="G864" s="664"/>
      <c r="H864" s="664"/>
      <c r="I864" s="664"/>
      <c r="J864" s="664"/>
      <c r="K864" s="664"/>
      <c r="L864" s="664"/>
      <c r="M864" s="664"/>
      <c r="N864" s="664"/>
      <c r="O864" s="664"/>
      <c r="P864" s="664"/>
      <c r="Q864" s="664"/>
      <c r="R864" s="664"/>
      <c r="S864" s="664"/>
      <c r="T864" s="664"/>
      <c r="U864" s="665"/>
    </row>
    <row r="865" spans="3:21" x14ac:dyDescent="0.2">
      <c r="C865" s="666"/>
      <c r="D865" s="551"/>
      <c r="E865" s="551"/>
      <c r="F865" s="551"/>
      <c r="G865" s="551"/>
      <c r="H865" s="551"/>
      <c r="I865" s="551"/>
      <c r="J865" s="551"/>
      <c r="K865" s="551"/>
      <c r="L865" s="551"/>
      <c r="M865" s="551"/>
      <c r="N865" s="551"/>
      <c r="O865" s="551"/>
      <c r="P865" s="551"/>
      <c r="Q865" s="551"/>
      <c r="R865" s="551"/>
      <c r="S865" s="551"/>
      <c r="T865" s="551"/>
      <c r="U865" s="552"/>
    </row>
    <row r="866" spans="3:21" x14ac:dyDescent="0.2">
      <c r="C866" s="666"/>
      <c r="D866" s="551"/>
      <c r="E866" s="551"/>
      <c r="F866" s="551"/>
      <c r="G866" s="551"/>
      <c r="H866" s="551"/>
      <c r="I866" s="551"/>
      <c r="J866" s="551"/>
      <c r="K866" s="551"/>
      <c r="L866" s="551"/>
      <c r="M866" s="551"/>
      <c r="N866" s="551"/>
      <c r="O866" s="551"/>
      <c r="P866" s="551"/>
      <c r="Q866" s="551"/>
      <c r="R866" s="551"/>
      <c r="S866" s="551"/>
      <c r="T866" s="551"/>
      <c r="U866" s="552"/>
    </row>
    <row r="867" spans="3:21" x14ac:dyDescent="0.2">
      <c r="C867" s="666"/>
      <c r="D867" s="551"/>
      <c r="E867" s="551"/>
      <c r="F867" s="551"/>
      <c r="G867" s="551"/>
      <c r="H867" s="551"/>
      <c r="I867" s="551"/>
      <c r="J867" s="551"/>
      <c r="K867" s="551"/>
      <c r="L867" s="551"/>
      <c r="M867" s="551"/>
      <c r="N867" s="551"/>
      <c r="O867" s="551"/>
      <c r="P867" s="551"/>
      <c r="Q867" s="551"/>
      <c r="R867" s="551"/>
      <c r="S867" s="551"/>
      <c r="T867" s="551"/>
      <c r="U867" s="552"/>
    </row>
    <row r="868" spans="3:21" x14ac:dyDescent="0.2">
      <c r="C868" s="666"/>
      <c r="D868" s="551"/>
      <c r="E868" s="551"/>
      <c r="F868" s="551"/>
      <c r="G868" s="551"/>
      <c r="H868" s="551"/>
      <c r="I868" s="551"/>
      <c r="J868" s="551"/>
      <c r="K868" s="551"/>
      <c r="L868" s="551"/>
      <c r="M868" s="551"/>
      <c r="N868" s="551"/>
      <c r="O868" s="551"/>
      <c r="P868" s="551"/>
      <c r="Q868" s="551"/>
      <c r="R868" s="551"/>
      <c r="S868" s="551"/>
      <c r="T868" s="551"/>
      <c r="U868" s="552"/>
    </row>
    <row r="869" spans="3:21" x14ac:dyDescent="0.2">
      <c r="C869" s="666"/>
      <c r="D869" s="551"/>
      <c r="E869" s="551"/>
      <c r="F869" s="551"/>
      <c r="G869" s="551"/>
      <c r="H869" s="551"/>
      <c r="I869" s="551"/>
      <c r="J869" s="551"/>
      <c r="K869" s="551"/>
      <c r="L869" s="551"/>
      <c r="M869" s="551"/>
      <c r="N869" s="551"/>
      <c r="O869" s="551"/>
      <c r="P869" s="551"/>
      <c r="Q869" s="551"/>
      <c r="R869" s="551"/>
      <c r="S869" s="551"/>
      <c r="T869" s="551"/>
      <c r="U869" s="552"/>
    </row>
    <row r="870" spans="3:21" x14ac:dyDescent="0.2">
      <c r="C870" s="217"/>
      <c r="D870" s="200"/>
      <c r="E870" s="200"/>
      <c r="F870" s="200"/>
      <c r="G870" s="200"/>
      <c r="H870" s="200"/>
      <c r="I870" s="200"/>
      <c r="J870" s="200"/>
      <c r="K870" s="200"/>
      <c r="L870" s="200"/>
      <c r="M870" s="200"/>
      <c r="N870" s="200"/>
      <c r="O870" s="200"/>
      <c r="P870" s="200"/>
      <c r="Q870" s="200"/>
      <c r="R870" s="200"/>
      <c r="S870" s="200"/>
      <c r="T870" s="200"/>
      <c r="U870" s="201"/>
    </row>
    <row r="871" spans="3:21" x14ac:dyDescent="0.2">
      <c r="C871" s="217"/>
      <c r="D871" s="110"/>
      <c r="E871" s="114"/>
      <c r="F871" s="115"/>
      <c r="G871" s="215"/>
      <c r="H871" s="215"/>
      <c r="I871" s="215"/>
      <c r="J871" s="215"/>
      <c r="K871" s="215"/>
      <c r="L871" s="215"/>
      <c r="M871" s="215"/>
      <c r="N871" s="215"/>
      <c r="O871" s="215"/>
      <c r="P871" s="215"/>
      <c r="Q871" s="215"/>
      <c r="R871" s="215"/>
      <c r="S871" s="215"/>
      <c r="T871" s="215"/>
      <c r="U871" s="201"/>
    </row>
    <row r="872" spans="3:21" x14ac:dyDescent="0.2">
      <c r="C872" s="78"/>
      <c r="D872" s="649" t="s">
        <v>441</v>
      </c>
      <c r="E872" s="649"/>
      <c r="F872" s="649"/>
      <c r="G872" s="215"/>
      <c r="H872" s="649" t="s">
        <v>445</v>
      </c>
      <c r="I872" s="649"/>
      <c r="J872" s="649"/>
      <c r="K872" s="649"/>
      <c r="L872" s="649"/>
      <c r="M872" s="649"/>
      <c r="N872" s="649"/>
      <c r="O872" s="649"/>
      <c r="P872" s="649"/>
      <c r="Q872" s="649"/>
      <c r="R872" s="649"/>
      <c r="S872" s="649"/>
      <c r="T872" s="649"/>
      <c r="U872" s="93"/>
    </row>
    <row r="873" spans="3:21" ht="12" thickBot="1" x14ac:dyDescent="0.25">
      <c r="C873" s="96"/>
      <c r="D873" s="99"/>
      <c r="E873" s="99"/>
      <c r="F873" s="99"/>
      <c r="G873" s="202"/>
      <c r="H873" s="99"/>
      <c r="I873" s="99"/>
      <c r="J873" s="99"/>
      <c r="K873" s="99"/>
      <c r="L873" s="99"/>
      <c r="M873" s="99"/>
      <c r="N873" s="99"/>
      <c r="O873" s="99"/>
      <c r="P873" s="99"/>
      <c r="Q873" s="99"/>
      <c r="R873" s="99"/>
      <c r="S873" s="99"/>
      <c r="T873" s="99"/>
      <c r="U873" s="97"/>
    </row>
  </sheetData>
  <sheetProtection password="D046" sheet="1" objects="1" scenarios="1"/>
  <mergeCells count="290">
    <mergeCell ref="H841:O842"/>
    <mergeCell ref="X1:Z6"/>
    <mergeCell ref="C3:F6"/>
    <mergeCell ref="D822:E823"/>
    <mergeCell ref="D826:F826"/>
    <mergeCell ref="H826:T826"/>
    <mergeCell ref="D844:E845"/>
    <mergeCell ref="D848:F848"/>
    <mergeCell ref="H848:T848"/>
    <mergeCell ref="X772:AB775"/>
    <mergeCell ref="Y97:AB103"/>
    <mergeCell ref="D758:U766"/>
    <mergeCell ref="D768:U770"/>
    <mergeCell ref="D772:U775"/>
    <mergeCell ref="D777:U777"/>
    <mergeCell ref="C779:U779"/>
    <mergeCell ref="C730:U730"/>
    <mergeCell ref="D732:U734"/>
    <mergeCell ref="D788:U790"/>
    <mergeCell ref="D791:U794"/>
    <mergeCell ref="D163:U164"/>
    <mergeCell ref="D230:U231"/>
    <mergeCell ref="D781:U786"/>
    <mergeCell ref="D796:U801"/>
    <mergeCell ref="D872:F872"/>
    <mergeCell ref="H872:T872"/>
    <mergeCell ref="G13:U13"/>
    <mergeCell ref="G16:K16"/>
    <mergeCell ref="C13:D13"/>
    <mergeCell ref="C14:D14"/>
    <mergeCell ref="C15:D15"/>
    <mergeCell ref="C16:D16"/>
    <mergeCell ref="C17:D17"/>
    <mergeCell ref="E15:H15"/>
    <mergeCell ref="E17:F17"/>
    <mergeCell ref="G17:I17"/>
    <mergeCell ref="J17:M17"/>
    <mergeCell ref="N17:Q17"/>
    <mergeCell ref="I32:J32"/>
    <mergeCell ref="G32:H32"/>
    <mergeCell ref="G34:H34"/>
    <mergeCell ref="H807:T807"/>
    <mergeCell ref="D803:E804"/>
    <mergeCell ref="D807:F807"/>
    <mergeCell ref="D214:F214"/>
    <mergeCell ref="C754:U754"/>
    <mergeCell ref="D756:U756"/>
    <mergeCell ref="D841:G842"/>
    <mergeCell ref="R17:U17"/>
    <mergeCell ref="E14:R14"/>
    <mergeCell ref="T14:U14"/>
    <mergeCell ref="C810:U820"/>
    <mergeCell ref="F862:K862"/>
    <mergeCell ref="C864:U869"/>
    <mergeCell ref="D736:U738"/>
    <mergeCell ref="C740:U740"/>
    <mergeCell ref="D742:U744"/>
    <mergeCell ref="D745:U745"/>
    <mergeCell ref="D747:U747"/>
    <mergeCell ref="C749:U749"/>
    <mergeCell ref="D751:U753"/>
    <mergeCell ref="D199:U210"/>
    <mergeCell ref="D254:U257"/>
    <mergeCell ref="D259:U261"/>
    <mergeCell ref="D263:U265"/>
    <mergeCell ref="C267:U267"/>
    <mergeCell ref="D277:U279"/>
    <mergeCell ref="D285:U292"/>
    <mergeCell ref="D270:U275"/>
    <mergeCell ref="C830:U837"/>
    <mergeCell ref="C839:U839"/>
    <mergeCell ref="D840:E840"/>
    <mergeCell ref="F840:U840"/>
    <mergeCell ref="C851:U853"/>
    <mergeCell ref="D859:F859"/>
    <mergeCell ref="H859:T859"/>
    <mergeCell ref="D855:E856"/>
    <mergeCell ref="O269:T269"/>
    <mergeCell ref="C315:U315"/>
    <mergeCell ref="D317:U319"/>
    <mergeCell ref="D341:U343"/>
    <mergeCell ref="C369:U369"/>
    <mergeCell ref="D371:U374"/>
    <mergeCell ref="D383:U391"/>
    <mergeCell ref="D376:U381"/>
    <mergeCell ref="D281:U283"/>
    <mergeCell ref="C294:U294"/>
    <mergeCell ref="D298:U300"/>
    <mergeCell ref="D302:U306"/>
    <mergeCell ref="D308:U311"/>
    <mergeCell ref="D345:U367"/>
    <mergeCell ref="D296:U296"/>
    <mergeCell ref="D321:U339"/>
    <mergeCell ref="D313:G313"/>
    <mergeCell ref="D269:L269"/>
    <mergeCell ref="M269:N269"/>
    <mergeCell ref="C175:U175"/>
    <mergeCell ref="D177:U180"/>
    <mergeCell ref="D181:U187"/>
    <mergeCell ref="D189:U197"/>
    <mergeCell ref="C233:U233"/>
    <mergeCell ref="D235:U237"/>
    <mergeCell ref="D239:U241"/>
    <mergeCell ref="D243:U245"/>
    <mergeCell ref="D247:U252"/>
    <mergeCell ref="R214:U214"/>
    <mergeCell ref="J214:Q214"/>
    <mergeCell ref="G214:I214"/>
    <mergeCell ref="D215:U216"/>
    <mergeCell ref="D218:U220"/>
    <mergeCell ref="D167:U169"/>
    <mergeCell ref="D171:U173"/>
    <mergeCell ref="D143:U147"/>
    <mergeCell ref="C108:U108"/>
    <mergeCell ref="C118:U118"/>
    <mergeCell ref="C113:U116"/>
    <mergeCell ref="C120:U123"/>
    <mergeCell ref="D137:U141"/>
    <mergeCell ref="C125:U125"/>
    <mergeCell ref="C128:U128"/>
    <mergeCell ref="C131:U131"/>
    <mergeCell ref="C135:U135"/>
    <mergeCell ref="C110:U111"/>
    <mergeCell ref="C133:U133"/>
    <mergeCell ref="H74:O74"/>
    <mergeCell ref="H75:O75"/>
    <mergeCell ref="H76:O76"/>
    <mergeCell ref="C93:D93"/>
    <mergeCell ref="D149:U150"/>
    <mergeCell ref="D161:U161"/>
    <mergeCell ref="D165:U165"/>
    <mergeCell ref="D152:U155"/>
    <mergeCell ref="D157:U159"/>
    <mergeCell ref="C29:E29"/>
    <mergeCell ref="F28:U28"/>
    <mergeCell ref="C30:E38"/>
    <mergeCell ref="F31:U31"/>
    <mergeCell ref="H33:U33"/>
    <mergeCell ref="F36:U38"/>
    <mergeCell ref="E20:H20"/>
    <mergeCell ref="C69:U69"/>
    <mergeCell ref="C72:U72"/>
    <mergeCell ref="C45:E45"/>
    <mergeCell ref="C46:E57"/>
    <mergeCell ref="C58:E58"/>
    <mergeCell ref="C59:E59"/>
    <mergeCell ref="C60:E60"/>
    <mergeCell ref="C61:E61"/>
    <mergeCell ref="F50:H50"/>
    <mergeCell ref="G54:U54"/>
    <mergeCell ref="F51:U51"/>
    <mergeCell ref="F53:U53"/>
    <mergeCell ref="F45:U45"/>
    <mergeCell ref="F59:U59"/>
    <mergeCell ref="F55:U55"/>
    <mergeCell ref="F46:U46"/>
    <mergeCell ref="F47:U47"/>
    <mergeCell ref="C20:D20"/>
    <mergeCell ref="F25:U25"/>
    <mergeCell ref="F26:U26"/>
    <mergeCell ref="F27:U27"/>
    <mergeCell ref="C21:U21"/>
    <mergeCell ref="C23:U23"/>
    <mergeCell ref="C25:E25"/>
    <mergeCell ref="C26:E26"/>
    <mergeCell ref="C27:E27"/>
    <mergeCell ref="I6:U6"/>
    <mergeCell ref="I5:U5"/>
    <mergeCell ref="I4:U4"/>
    <mergeCell ref="I3:U3"/>
    <mergeCell ref="C8:D8"/>
    <mergeCell ref="C9:U9"/>
    <mergeCell ref="F44:U44"/>
    <mergeCell ref="C39:E39"/>
    <mergeCell ref="F29:U29"/>
    <mergeCell ref="E19:R19"/>
    <mergeCell ref="T19:U19"/>
    <mergeCell ref="J20:N20"/>
    <mergeCell ref="O20:P20"/>
    <mergeCell ref="T20:U20"/>
    <mergeCell ref="J15:N15"/>
    <mergeCell ref="O15:P15"/>
    <mergeCell ref="T15:U15"/>
    <mergeCell ref="L16:N16"/>
    <mergeCell ref="O16:U16"/>
    <mergeCell ref="C41:E41"/>
    <mergeCell ref="F39:U39"/>
    <mergeCell ref="F41:U41"/>
    <mergeCell ref="H30:U30"/>
    <mergeCell ref="C19:D19"/>
    <mergeCell ref="C11:U11"/>
    <mergeCell ref="C12:D12"/>
    <mergeCell ref="C212:U212"/>
    <mergeCell ref="D222:U228"/>
    <mergeCell ref="C24:D24"/>
    <mergeCell ref="G42:H42"/>
    <mergeCell ref="O42:U42"/>
    <mergeCell ref="F48:U49"/>
    <mergeCell ref="F57:L57"/>
    <mergeCell ref="M57:N57"/>
    <mergeCell ref="C42:E44"/>
    <mergeCell ref="F63:U63"/>
    <mergeCell ref="D64:E64"/>
    <mergeCell ref="F64:U64"/>
    <mergeCell ref="C28:E28"/>
    <mergeCell ref="C40:E40"/>
    <mergeCell ref="F40:U40"/>
    <mergeCell ref="C63:E63"/>
    <mergeCell ref="F60:U60"/>
    <mergeCell ref="F61:U61"/>
    <mergeCell ref="F62:U62"/>
    <mergeCell ref="C62:E62"/>
    <mergeCell ref="F58:U58"/>
    <mergeCell ref="D71:G71"/>
    <mergeCell ref="G52:I52"/>
    <mergeCell ref="F56:U56"/>
    <mergeCell ref="D393:U408"/>
    <mergeCell ref="D410:U423"/>
    <mergeCell ref="D425:U432"/>
    <mergeCell ref="C437:U437"/>
    <mergeCell ref="D439:U460"/>
    <mergeCell ref="D462:U464"/>
    <mergeCell ref="C466:U466"/>
    <mergeCell ref="D73:E73"/>
    <mergeCell ref="F73:U73"/>
    <mergeCell ref="D70:E70"/>
    <mergeCell ref="F70:U70"/>
    <mergeCell ref="C95:U95"/>
    <mergeCell ref="C97:U102"/>
    <mergeCell ref="C104:U106"/>
    <mergeCell ref="E75:G75"/>
    <mergeCell ref="C78:U78"/>
    <mergeCell ref="C81:U82"/>
    <mergeCell ref="C85:U91"/>
    <mergeCell ref="C84:D84"/>
    <mergeCell ref="C79:U79"/>
    <mergeCell ref="H71:O71"/>
    <mergeCell ref="D74:G74"/>
    <mergeCell ref="D468:U470"/>
    <mergeCell ref="D433:U435"/>
    <mergeCell ref="D472:U499"/>
    <mergeCell ref="D500:U525"/>
    <mergeCell ref="D527:U529"/>
    <mergeCell ref="D531:U531"/>
    <mergeCell ref="C533:U533"/>
    <mergeCell ref="D535:U553"/>
    <mergeCell ref="D554:U555"/>
    <mergeCell ref="C557:U557"/>
    <mergeCell ref="D619:U624"/>
    <mergeCell ref="D609:U615"/>
    <mergeCell ref="C584:U584"/>
    <mergeCell ref="D586:U586"/>
    <mergeCell ref="D588:U599"/>
    <mergeCell ref="D601:U605"/>
    <mergeCell ref="C607:U607"/>
    <mergeCell ref="D617:U618"/>
    <mergeCell ref="C725:U725"/>
    <mergeCell ref="D727:U729"/>
    <mergeCell ref="D687:U690"/>
    <mergeCell ref="D692:U695"/>
    <mergeCell ref="C697:U697"/>
    <mergeCell ref="D699:U699"/>
    <mergeCell ref="D701:U703"/>
    <mergeCell ref="C707:U707"/>
    <mergeCell ref="D709:U712"/>
    <mergeCell ref="D705:U706"/>
    <mergeCell ref="E18:U18"/>
    <mergeCell ref="D1:R1"/>
    <mergeCell ref="S1:U2"/>
    <mergeCell ref="X806:Z806"/>
    <mergeCell ref="C65:U67"/>
    <mergeCell ref="D681:U683"/>
    <mergeCell ref="C685:U685"/>
    <mergeCell ref="C625:U625"/>
    <mergeCell ref="D627:U632"/>
    <mergeCell ref="D634:U640"/>
    <mergeCell ref="C642:U642"/>
    <mergeCell ref="D644:U653"/>
    <mergeCell ref="D559:U579"/>
    <mergeCell ref="D581:U582"/>
    <mergeCell ref="D667:U670"/>
    <mergeCell ref="C672:U672"/>
    <mergeCell ref="D674:U677"/>
    <mergeCell ref="C679:U679"/>
    <mergeCell ref="D655:U655"/>
    <mergeCell ref="D657:U660"/>
    <mergeCell ref="D661:U665"/>
    <mergeCell ref="D714:U716"/>
    <mergeCell ref="C717:U717"/>
    <mergeCell ref="D719:U723"/>
  </mergeCells>
  <printOptions horizontalCentered="1"/>
  <pageMargins left="0.261811024" right="0.261811024" top="0.55118110200000003" bottom="0.55118110200000003" header="0" footer="0"/>
  <pageSetup paperSize="9" scale="66" fitToHeight="8" orientation="portrait" verticalDpi="0" r:id="rId1"/>
  <headerFooter>
    <oddFooter xml:space="preserve">&amp;R&amp;"-,Normale"&amp;7
</oddFooter>
  </headerFooter>
  <rowBreaks count="8" manualBreakCount="8">
    <brk id="91" max="21" man="1"/>
    <brk id="187" max="21" man="1"/>
    <brk id="284" max="21" man="1"/>
    <brk id="391" max="21" man="1"/>
    <brk id="496" max="21" man="1"/>
    <brk id="605" max="21" man="1"/>
    <brk id="706" max="21" man="1"/>
    <brk id="809" max="21" man="1"/>
  </rowBreaks>
  <drawing r:id="rId2"/>
  <extLst>
    <ext xmlns:x14="http://schemas.microsoft.com/office/spreadsheetml/2009/9/main" uri="{78C0D931-6437-407d-A8EE-F0AAD7539E65}">
      <x14:conditionalFormattings>
        <x14:conditionalFormatting xmlns:xm="http://schemas.microsoft.com/office/excel/2006/main">
          <x14:cfRule type="cellIs" priority="1" operator="equal" id="{1F96A7B6-0D5E-4932-81F8-B16DD371411D}">
            <xm:f>Fonti!$J$26</xm:f>
            <x14:dxf>
              <font>
                <color rgb="FF9C0006"/>
              </font>
              <fill>
                <patternFill>
                  <bgColor rgb="FFFFC7CE"/>
                </patternFill>
              </fill>
            </x14:dxf>
          </x14:cfRule>
          <xm:sqref>C3:F6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Z220"/>
  <sheetViews>
    <sheetView zoomScale="130" zoomScaleNormal="130" zoomScaleSheetLayoutView="150" workbookViewId="0">
      <selection activeCell="C2" sqref="C2:U4"/>
    </sheetView>
  </sheetViews>
  <sheetFormatPr defaultColWidth="8.7109375" defaultRowHeight="11.25" x14ac:dyDescent="0.2"/>
  <cols>
    <col min="1" max="1" width="1.42578125" style="186" customWidth="1"/>
    <col min="2" max="2" width="2.28515625" style="186" customWidth="1"/>
    <col min="3" max="3" width="6.140625" style="186" customWidth="1"/>
    <col min="4" max="4" width="23.140625" style="186" customWidth="1"/>
    <col min="5" max="5" width="15.140625" style="186" customWidth="1"/>
    <col min="6" max="6" width="12.140625" style="186" customWidth="1"/>
    <col min="7" max="7" width="3.42578125" style="186" customWidth="1"/>
    <col min="8" max="8" width="1.7109375" style="186" customWidth="1"/>
    <col min="9" max="9" width="6.42578125" style="186" customWidth="1"/>
    <col min="10" max="11" width="3" style="186" customWidth="1"/>
    <col min="12" max="12" width="3.7109375" style="186" customWidth="1"/>
    <col min="13" max="20" width="3" style="186" customWidth="1"/>
    <col min="21" max="21" width="5" style="186" customWidth="1"/>
    <col min="22" max="22" width="1.7109375" style="186" customWidth="1"/>
    <col min="23" max="23" width="0" style="186" hidden="1" customWidth="1"/>
    <col min="24" max="258" width="8.7109375" style="186"/>
    <col min="259" max="259" width="1.42578125" style="186" customWidth="1"/>
    <col min="260" max="260" width="1.7109375" style="186" customWidth="1"/>
    <col min="261" max="261" width="28" style="186" customWidth="1"/>
    <col min="262" max="262" width="15.7109375" style="186" customWidth="1"/>
    <col min="263" max="263" width="13.42578125" style="186" customWidth="1"/>
    <col min="264" max="276" width="3" style="186" customWidth="1"/>
    <col min="277" max="277" width="8.7109375" style="186"/>
    <col min="278" max="278" width="1.7109375" style="186" customWidth="1"/>
    <col min="279" max="514" width="8.7109375" style="186"/>
    <col min="515" max="515" width="1.42578125" style="186" customWidth="1"/>
    <col min="516" max="516" width="1.7109375" style="186" customWidth="1"/>
    <col min="517" max="517" width="28" style="186" customWidth="1"/>
    <col min="518" max="518" width="15.7109375" style="186" customWidth="1"/>
    <col min="519" max="519" width="13.42578125" style="186" customWidth="1"/>
    <col min="520" max="532" width="3" style="186" customWidth="1"/>
    <col min="533" max="533" width="8.7109375" style="186"/>
    <col min="534" max="534" width="1.7109375" style="186" customWidth="1"/>
    <col min="535" max="770" width="8.7109375" style="186"/>
    <col min="771" max="771" width="1.42578125" style="186" customWidth="1"/>
    <col min="772" max="772" width="1.7109375" style="186" customWidth="1"/>
    <col min="773" max="773" width="28" style="186" customWidth="1"/>
    <col min="774" max="774" width="15.7109375" style="186" customWidth="1"/>
    <col min="775" max="775" width="13.42578125" style="186" customWidth="1"/>
    <col min="776" max="788" width="3" style="186" customWidth="1"/>
    <col min="789" max="789" width="8.7109375" style="186"/>
    <col min="790" max="790" width="1.7109375" style="186" customWidth="1"/>
    <col min="791" max="1026" width="8.7109375" style="186"/>
    <col min="1027" max="1027" width="1.42578125" style="186" customWidth="1"/>
    <col min="1028" max="1028" width="1.7109375" style="186" customWidth="1"/>
    <col min="1029" max="1029" width="28" style="186" customWidth="1"/>
    <col min="1030" max="1030" width="15.7109375" style="186" customWidth="1"/>
    <col min="1031" max="1031" width="13.42578125" style="186" customWidth="1"/>
    <col min="1032" max="1044" width="3" style="186" customWidth="1"/>
    <col min="1045" max="1045" width="8.7109375" style="186"/>
    <col min="1046" max="1046" width="1.7109375" style="186" customWidth="1"/>
    <col min="1047" max="1282" width="8.7109375" style="186"/>
    <col min="1283" max="1283" width="1.42578125" style="186" customWidth="1"/>
    <col min="1284" max="1284" width="1.7109375" style="186" customWidth="1"/>
    <col min="1285" max="1285" width="28" style="186" customWidth="1"/>
    <col min="1286" max="1286" width="15.7109375" style="186" customWidth="1"/>
    <col min="1287" max="1287" width="13.42578125" style="186" customWidth="1"/>
    <col min="1288" max="1300" width="3" style="186" customWidth="1"/>
    <col min="1301" max="1301" width="8.7109375" style="186"/>
    <col min="1302" max="1302" width="1.7109375" style="186" customWidth="1"/>
    <col min="1303" max="1538" width="8.7109375" style="186"/>
    <col min="1539" max="1539" width="1.42578125" style="186" customWidth="1"/>
    <col min="1540" max="1540" width="1.7109375" style="186" customWidth="1"/>
    <col min="1541" max="1541" width="28" style="186" customWidth="1"/>
    <col min="1542" max="1542" width="15.7109375" style="186" customWidth="1"/>
    <col min="1543" max="1543" width="13.42578125" style="186" customWidth="1"/>
    <col min="1544" max="1556" width="3" style="186" customWidth="1"/>
    <col min="1557" max="1557" width="8.7109375" style="186"/>
    <col min="1558" max="1558" width="1.7109375" style="186" customWidth="1"/>
    <col min="1559" max="1794" width="8.7109375" style="186"/>
    <col min="1795" max="1795" width="1.42578125" style="186" customWidth="1"/>
    <col min="1796" max="1796" width="1.7109375" style="186" customWidth="1"/>
    <col min="1797" max="1797" width="28" style="186" customWidth="1"/>
    <col min="1798" max="1798" width="15.7109375" style="186" customWidth="1"/>
    <col min="1799" max="1799" width="13.42578125" style="186" customWidth="1"/>
    <col min="1800" max="1812" width="3" style="186" customWidth="1"/>
    <col min="1813" max="1813" width="8.7109375" style="186"/>
    <col min="1814" max="1814" width="1.7109375" style="186" customWidth="1"/>
    <col min="1815" max="2050" width="8.7109375" style="186"/>
    <col min="2051" max="2051" width="1.42578125" style="186" customWidth="1"/>
    <col min="2052" max="2052" width="1.7109375" style="186" customWidth="1"/>
    <col min="2053" max="2053" width="28" style="186" customWidth="1"/>
    <col min="2054" max="2054" width="15.7109375" style="186" customWidth="1"/>
    <col min="2055" max="2055" width="13.42578125" style="186" customWidth="1"/>
    <col min="2056" max="2068" width="3" style="186" customWidth="1"/>
    <col min="2069" max="2069" width="8.7109375" style="186"/>
    <col min="2070" max="2070" width="1.7109375" style="186" customWidth="1"/>
    <col min="2071" max="2306" width="8.7109375" style="186"/>
    <col min="2307" max="2307" width="1.42578125" style="186" customWidth="1"/>
    <col min="2308" max="2308" width="1.7109375" style="186" customWidth="1"/>
    <col min="2309" max="2309" width="28" style="186" customWidth="1"/>
    <col min="2310" max="2310" width="15.7109375" style="186" customWidth="1"/>
    <col min="2311" max="2311" width="13.42578125" style="186" customWidth="1"/>
    <col min="2312" max="2324" width="3" style="186" customWidth="1"/>
    <col min="2325" max="2325" width="8.7109375" style="186"/>
    <col min="2326" max="2326" width="1.7109375" style="186" customWidth="1"/>
    <col min="2327" max="2562" width="8.7109375" style="186"/>
    <col min="2563" max="2563" width="1.42578125" style="186" customWidth="1"/>
    <col min="2564" max="2564" width="1.7109375" style="186" customWidth="1"/>
    <col min="2565" max="2565" width="28" style="186" customWidth="1"/>
    <col min="2566" max="2566" width="15.7109375" style="186" customWidth="1"/>
    <col min="2567" max="2567" width="13.42578125" style="186" customWidth="1"/>
    <col min="2568" max="2580" width="3" style="186" customWidth="1"/>
    <col min="2581" max="2581" width="8.7109375" style="186"/>
    <col min="2582" max="2582" width="1.7109375" style="186" customWidth="1"/>
    <col min="2583" max="2818" width="8.7109375" style="186"/>
    <col min="2819" max="2819" width="1.42578125" style="186" customWidth="1"/>
    <col min="2820" max="2820" width="1.7109375" style="186" customWidth="1"/>
    <col min="2821" max="2821" width="28" style="186" customWidth="1"/>
    <col min="2822" max="2822" width="15.7109375" style="186" customWidth="1"/>
    <col min="2823" max="2823" width="13.42578125" style="186" customWidth="1"/>
    <col min="2824" max="2836" width="3" style="186" customWidth="1"/>
    <col min="2837" max="2837" width="8.7109375" style="186"/>
    <col min="2838" max="2838" width="1.7109375" style="186" customWidth="1"/>
    <col min="2839" max="3074" width="8.7109375" style="186"/>
    <col min="3075" max="3075" width="1.42578125" style="186" customWidth="1"/>
    <col min="3076" max="3076" width="1.7109375" style="186" customWidth="1"/>
    <col min="3077" max="3077" width="28" style="186" customWidth="1"/>
    <col min="3078" max="3078" width="15.7109375" style="186" customWidth="1"/>
    <col min="3079" max="3079" width="13.42578125" style="186" customWidth="1"/>
    <col min="3080" max="3092" width="3" style="186" customWidth="1"/>
    <col min="3093" max="3093" width="8.7109375" style="186"/>
    <col min="3094" max="3094" width="1.7109375" style="186" customWidth="1"/>
    <col min="3095" max="3330" width="8.7109375" style="186"/>
    <col min="3331" max="3331" width="1.42578125" style="186" customWidth="1"/>
    <col min="3332" max="3332" width="1.7109375" style="186" customWidth="1"/>
    <col min="3333" max="3333" width="28" style="186" customWidth="1"/>
    <col min="3334" max="3334" width="15.7109375" style="186" customWidth="1"/>
    <col min="3335" max="3335" width="13.42578125" style="186" customWidth="1"/>
    <col min="3336" max="3348" width="3" style="186" customWidth="1"/>
    <col min="3349" max="3349" width="8.7109375" style="186"/>
    <col min="3350" max="3350" width="1.7109375" style="186" customWidth="1"/>
    <col min="3351" max="3586" width="8.7109375" style="186"/>
    <col min="3587" max="3587" width="1.42578125" style="186" customWidth="1"/>
    <col min="3588" max="3588" width="1.7109375" style="186" customWidth="1"/>
    <col min="3589" max="3589" width="28" style="186" customWidth="1"/>
    <col min="3590" max="3590" width="15.7109375" style="186" customWidth="1"/>
    <col min="3591" max="3591" width="13.42578125" style="186" customWidth="1"/>
    <col min="3592" max="3604" width="3" style="186" customWidth="1"/>
    <col min="3605" max="3605" width="8.7109375" style="186"/>
    <col min="3606" max="3606" width="1.7109375" style="186" customWidth="1"/>
    <col min="3607" max="3842" width="8.7109375" style="186"/>
    <col min="3843" max="3843" width="1.42578125" style="186" customWidth="1"/>
    <col min="3844" max="3844" width="1.7109375" style="186" customWidth="1"/>
    <col min="3845" max="3845" width="28" style="186" customWidth="1"/>
    <col min="3846" max="3846" width="15.7109375" style="186" customWidth="1"/>
    <col min="3847" max="3847" width="13.42578125" style="186" customWidth="1"/>
    <col min="3848" max="3860" width="3" style="186" customWidth="1"/>
    <col min="3861" max="3861" width="8.7109375" style="186"/>
    <col min="3862" max="3862" width="1.7109375" style="186" customWidth="1"/>
    <col min="3863" max="4098" width="8.7109375" style="186"/>
    <col min="4099" max="4099" width="1.42578125" style="186" customWidth="1"/>
    <col min="4100" max="4100" width="1.7109375" style="186" customWidth="1"/>
    <col min="4101" max="4101" width="28" style="186" customWidth="1"/>
    <col min="4102" max="4102" width="15.7109375" style="186" customWidth="1"/>
    <col min="4103" max="4103" width="13.42578125" style="186" customWidth="1"/>
    <col min="4104" max="4116" width="3" style="186" customWidth="1"/>
    <col min="4117" max="4117" width="8.7109375" style="186"/>
    <col min="4118" max="4118" width="1.7109375" style="186" customWidth="1"/>
    <col min="4119" max="4354" width="8.7109375" style="186"/>
    <col min="4355" max="4355" width="1.42578125" style="186" customWidth="1"/>
    <col min="4356" max="4356" width="1.7109375" style="186" customWidth="1"/>
    <col min="4357" max="4357" width="28" style="186" customWidth="1"/>
    <col min="4358" max="4358" width="15.7109375" style="186" customWidth="1"/>
    <col min="4359" max="4359" width="13.42578125" style="186" customWidth="1"/>
    <col min="4360" max="4372" width="3" style="186" customWidth="1"/>
    <col min="4373" max="4373" width="8.7109375" style="186"/>
    <col min="4374" max="4374" width="1.7109375" style="186" customWidth="1"/>
    <col min="4375" max="4610" width="8.7109375" style="186"/>
    <col min="4611" max="4611" width="1.42578125" style="186" customWidth="1"/>
    <col min="4612" max="4612" width="1.7109375" style="186" customWidth="1"/>
    <col min="4613" max="4613" width="28" style="186" customWidth="1"/>
    <col min="4614" max="4614" width="15.7109375" style="186" customWidth="1"/>
    <col min="4615" max="4615" width="13.42578125" style="186" customWidth="1"/>
    <col min="4616" max="4628" width="3" style="186" customWidth="1"/>
    <col min="4629" max="4629" width="8.7109375" style="186"/>
    <col min="4630" max="4630" width="1.7109375" style="186" customWidth="1"/>
    <col min="4631" max="4866" width="8.7109375" style="186"/>
    <col min="4867" max="4867" width="1.42578125" style="186" customWidth="1"/>
    <col min="4868" max="4868" width="1.7109375" style="186" customWidth="1"/>
    <col min="4869" max="4869" width="28" style="186" customWidth="1"/>
    <col min="4870" max="4870" width="15.7109375" style="186" customWidth="1"/>
    <col min="4871" max="4871" width="13.42578125" style="186" customWidth="1"/>
    <col min="4872" max="4884" width="3" style="186" customWidth="1"/>
    <col min="4885" max="4885" width="8.7109375" style="186"/>
    <col min="4886" max="4886" width="1.7109375" style="186" customWidth="1"/>
    <col min="4887" max="5122" width="8.7109375" style="186"/>
    <col min="5123" max="5123" width="1.42578125" style="186" customWidth="1"/>
    <col min="5124" max="5124" width="1.7109375" style="186" customWidth="1"/>
    <col min="5125" max="5125" width="28" style="186" customWidth="1"/>
    <col min="5126" max="5126" width="15.7109375" style="186" customWidth="1"/>
    <col min="5127" max="5127" width="13.42578125" style="186" customWidth="1"/>
    <col min="5128" max="5140" width="3" style="186" customWidth="1"/>
    <col min="5141" max="5141" width="8.7109375" style="186"/>
    <col min="5142" max="5142" width="1.7109375" style="186" customWidth="1"/>
    <col min="5143" max="5378" width="8.7109375" style="186"/>
    <col min="5379" max="5379" width="1.42578125" style="186" customWidth="1"/>
    <col min="5380" max="5380" width="1.7109375" style="186" customWidth="1"/>
    <col min="5381" max="5381" width="28" style="186" customWidth="1"/>
    <col min="5382" max="5382" width="15.7109375" style="186" customWidth="1"/>
    <col min="5383" max="5383" width="13.42578125" style="186" customWidth="1"/>
    <col min="5384" max="5396" width="3" style="186" customWidth="1"/>
    <col min="5397" max="5397" width="8.7109375" style="186"/>
    <col min="5398" max="5398" width="1.7109375" style="186" customWidth="1"/>
    <col min="5399" max="5634" width="8.7109375" style="186"/>
    <col min="5635" max="5635" width="1.42578125" style="186" customWidth="1"/>
    <col min="5636" max="5636" width="1.7109375" style="186" customWidth="1"/>
    <col min="5637" max="5637" width="28" style="186" customWidth="1"/>
    <col min="5638" max="5638" width="15.7109375" style="186" customWidth="1"/>
    <col min="5639" max="5639" width="13.42578125" style="186" customWidth="1"/>
    <col min="5640" max="5652" width="3" style="186" customWidth="1"/>
    <col min="5653" max="5653" width="8.7109375" style="186"/>
    <col min="5654" max="5654" width="1.7109375" style="186" customWidth="1"/>
    <col min="5655" max="5890" width="8.7109375" style="186"/>
    <col min="5891" max="5891" width="1.42578125" style="186" customWidth="1"/>
    <col min="5892" max="5892" width="1.7109375" style="186" customWidth="1"/>
    <col min="5893" max="5893" width="28" style="186" customWidth="1"/>
    <col min="5894" max="5894" width="15.7109375" style="186" customWidth="1"/>
    <col min="5895" max="5895" width="13.42578125" style="186" customWidth="1"/>
    <col min="5896" max="5908" width="3" style="186" customWidth="1"/>
    <col min="5909" max="5909" width="8.7109375" style="186"/>
    <col min="5910" max="5910" width="1.7109375" style="186" customWidth="1"/>
    <col min="5911" max="6146" width="8.7109375" style="186"/>
    <col min="6147" max="6147" width="1.42578125" style="186" customWidth="1"/>
    <col min="6148" max="6148" width="1.7109375" style="186" customWidth="1"/>
    <col min="6149" max="6149" width="28" style="186" customWidth="1"/>
    <col min="6150" max="6150" width="15.7109375" style="186" customWidth="1"/>
    <col min="6151" max="6151" width="13.42578125" style="186" customWidth="1"/>
    <col min="6152" max="6164" width="3" style="186" customWidth="1"/>
    <col min="6165" max="6165" width="8.7109375" style="186"/>
    <col min="6166" max="6166" width="1.7109375" style="186" customWidth="1"/>
    <col min="6167" max="6402" width="8.7109375" style="186"/>
    <col min="6403" max="6403" width="1.42578125" style="186" customWidth="1"/>
    <col min="6404" max="6404" width="1.7109375" style="186" customWidth="1"/>
    <col min="6405" max="6405" width="28" style="186" customWidth="1"/>
    <col min="6406" max="6406" width="15.7109375" style="186" customWidth="1"/>
    <col min="6407" max="6407" width="13.42578125" style="186" customWidth="1"/>
    <col min="6408" max="6420" width="3" style="186" customWidth="1"/>
    <col min="6421" max="6421" width="8.7109375" style="186"/>
    <col min="6422" max="6422" width="1.7109375" style="186" customWidth="1"/>
    <col min="6423" max="6658" width="8.7109375" style="186"/>
    <col min="6659" max="6659" width="1.42578125" style="186" customWidth="1"/>
    <col min="6660" max="6660" width="1.7109375" style="186" customWidth="1"/>
    <col min="6661" max="6661" width="28" style="186" customWidth="1"/>
    <col min="6662" max="6662" width="15.7109375" style="186" customWidth="1"/>
    <col min="6663" max="6663" width="13.42578125" style="186" customWidth="1"/>
    <col min="6664" max="6676" width="3" style="186" customWidth="1"/>
    <col min="6677" max="6677" width="8.7109375" style="186"/>
    <col min="6678" max="6678" width="1.7109375" style="186" customWidth="1"/>
    <col min="6679" max="6914" width="8.7109375" style="186"/>
    <col min="6915" max="6915" width="1.42578125" style="186" customWidth="1"/>
    <col min="6916" max="6916" width="1.7109375" style="186" customWidth="1"/>
    <col min="6917" max="6917" width="28" style="186" customWidth="1"/>
    <col min="6918" max="6918" width="15.7109375" style="186" customWidth="1"/>
    <col min="6919" max="6919" width="13.42578125" style="186" customWidth="1"/>
    <col min="6920" max="6932" width="3" style="186" customWidth="1"/>
    <col min="6933" max="6933" width="8.7109375" style="186"/>
    <col min="6934" max="6934" width="1.7109375" style="186" customWidth="1"/>
    <col min="6935" max="7170" width="8.7109375" style="186"/>
    <col min="7171" max="7171" width="1.42578125" style="186" customWidth="1"/>
    <col min="7172" max="7172" width="1.7109375" style="186" customWidth="1"/>
    <col min="7173" max="7173" width="28" style="186" customWidth="1"/>
    <col min="7174" max="7174" width="15.7109375" style="186" customWidth="1"/>
    <col min="7175" max="7175" width="13.42578125" style="186" customWidth="1"/>
    <col min="7176" max="7188" width="3" style="186" customWidth="1"/>
    <col min="7189" max="7189" width="8.7109375" style="186"/>
    <col min="7190" max="7190" width="1.7109375" style="186" customWidth="1"/>
    <col min="7191" max="7426" width="8.7109375" style="186"/>
    <col min="7427" max="7427" width="1.42578125" style="186" customWidth="1"/>
    <col min="7428" max="7428" width="1.7109375" style="186" customWidth="1"/>
    <col min="7429" max="7429" width="28" style="186" customWidth="1"/>
    <col min="7430" max="7430" width="15.7109375" style="186" customWidth="1"/>
    <col min="7431" max="7431" width="13.42578125" style="186" customWidth="1"/>
    <col min="7432" max="7444" width="3" style="186" customWidth="1"/>
    <col min="7445" max="7445" width="8.7109375" style="186"/>
    <col min="7446" max="7446" width="1.7109375" style="186" customWidth="1"/>
    <col min="7447" max="7682" width="8.7109375" style="186"/>
    <col min="7683" max="7683" width="1.42578125" style="186" customWidth="1"/>
    <col min="7684" max="7684" width="1.7109375" style="186" customWidth="1"/>
    <col min="7685" max="7685" width="28" style="186" customWidth="1"/>
    <col min="7686" max="7686" width="15.7109375" style="186" customWidth="1"/>
    <col min="7687" max="7687" width="13.42578125" style="186" customWidth="1"/>
    <col min="7688" max="7700" width="3" style="186" customWidth="1"/>
    <col min="7701" max="7701" width="8.7109375" style="186"/>
    <col min="7702" max="7702" width="1.7109375" style="186" customWidth="1"/>
    <col min="7703" max="7938" width="8.7109375" style="186"/>
    <col min="7939" max="7939" width="1.42578125" style="186" customWidth="1"/>
    <col min="7940" max="7940" width="1.7109375" style="186" customWidth="1"/>
    <col min="7941" max="7941" width="28" style="186" customWidth="1"/>
    <col min="7942" max="7942" width="15.7109375" style="186" customWidth="1"/>
    <col min="7943" max="7943" width="13.42578125" style="186" customWidth="1"/>
    <col min="7944" max="7956" width="3" style="186" customWidth="1"/>
    <col min="7957" max="7957" width="8.7109375" style="186"/>
    <col min="7958" max="7958" width="1.7109375" style="186" customWidth="1"/>
    <col min="7959" max="8194" width="8.7109375" style="186"/>
    <col min="8195" max="8195" width="1.42578125" style="186" customWidth="1"/>
    <col min="8196" max="8196" width="1.7109375" style="186" customWidth="1"/>
    <col min="8197" max="8197" width="28" style="186" customWidth="1"/>
    <col min="8198" max="8198" width="15.7109375" style="186" customWidth="1"/>
    <col min="8199" max="8199" width="13.42578125" style="186" customWidth="1"/>
    <col min="8200" max="8212" width="3" style="186" customWidth="1"/>
    <col min="8213" max="8213" width="8.7109375" style="186"/>
    <col min="8214" max="8214" width="1.7109375" style="186" customWidth="1"/>
    <col min="8215" max="8450" width="8.7109375" style="186"/>
    <col min="8451" max="8451" width="1.42578125" style="186" customWidth="1"/>
    <col min="8452" max="8452" width="1.7109375" style="186" customWidth="1"/>
    <col min="8453" max="8453" width="28" style="186" customWidth="1"/>
    <col min="8454" max="8454" width="15.7109375" style="186" customWidth="1"/>
    <col min="8455" max="8455" width="13.42578125" style="186" customWidth="1"/>
    <col min="8456" max="8468" width="3" style="186" customWidth="1"/>
    <col min="8469" max="8469" width="8.7109375" style="186"/>
    <col min="8470" max="8470" width="1.7109375" style="186" customWidth="1"/>
    <col min="8471" max="8706" width="8.7109375" style="186"/>
    <col min="8707" max="8707" width="1.42578125" style="186" customWidth="1"/>
    <col min="8708" max="8708" width="1.7109375" style="186" customWidth="1"/>
    <col min="8709" max="8709" width="28" style="186" customWidth="1"/>
    <col min="8710" max="8710" width="15.7109375" style="186" customWidth="1"/>
    <col min="8711" max="8711" width="13.42578125" style="186" customWidth="1"/>
    <col min="8712" max="8724" width="3" style="186" customWidth="1"/>
    <col min="8725" max="8725" width="8.7109375" style="186"/>
    <col min="8726" max="8726" width="1.7109375" style="186" customWidth="1"/>
    <col min="8727" max="8962" width="8.7109375" style="186"/>
    <col min="8963" max="8963" width="1.42578125" style="186" customWidth="1"/>
    <col min="8964" max="8964" width="1.7109375" style="186" customWidth="1"/>
    <col min="8965" max="8965" width="28" style="186" customWidth="1"/>
    <col min="8966" max="8966" width="15.7109375" style="186" customWidth="1"/>
    <col min="8967" max="8967" width="13.42578125" style="186" customWidth="1"/>
    <col min="8968" max="8980" width="3" style="186" customWidth="1"/>
    <col min="8981" max="8981" width="8.7109375" style="186"/>
    <col min="8982" max="8982" width="1.7109375" style="186" customWidth="1"/>
    <col min="8983" max="9218" width="8.7109375" style="186"/>
    <col min="9219" max="9219" width="1.42578125" style="186" customWidth="1"/>
    <col min="9220" max="9220" width="1.7109375" style="186" customWidth="1"/>
    <col min="9221" max="9221" width="28" style="186" customWidth="1"/>
    <col min="9222" max="9222" width="15.7109375" style="186" customWidth="1"/>
    <col min="9223" max="9223" width="13.42578125" style="186" customWidth="1"/>
    <col min="9224" max="9236" width="3" style="186" customWidth="1"/>
    <col min="9237" max="9237" width="8.7109375" style="186"/>
    <col min="9238" max="9238" width="1.7109375" style="186" customWidth="1"/>
    <col min="9239" max="9474" width="8.7109375" style="186"/>
    <col min="9475" max="9475" width="1.42578125" style="186" customWidth="1"/>
    <col min="9476" max="9476" width="1.7109375" style="186" customWidth="1"/>
    <col min="9477" max="9477" width="28" style="186" customWidth="1"/>
    <col min="9478" max="9478" width="15.7109375" style="186" customWidth="1"/>
    <col min="9479" max="9479" width="13.42578125" style="186" customWidth="1"/>
    <col min="9480" max="9492" width="3" style="186" customWidth="1"/>
    <col min="9493" max="9493" width="8.7109375" style="186"/>
    <col min="9494" max="9494" width="1.7109375" style="186" customWidth="1"/>
    <col min="9495" max="9730" width="8.7109375" style="186"/>
    <col min="9731" max="9731" width="1.42578125" style="186" customWidth="1"/>
    <col min="9732" max="9732" width="1.7109375" style="186" customWidth="1"/>
    <col min="9733" max="9733" width="28" style="186" customWidth="1"/>
    <col min="9734" max="9734" width="15.7109375" style="186" customWidth="1"/>
    <col min="9735" max="9735" width="13.42578125" style="186" customWidth="1"/>
    <col min="9736" max="9748" width="3" style="186" customWidth="1"/>
    <col min="9749" max="9749" width="8.7109375" style="186"/>
    <col min="9750" max="9750" width="1.7109375" style="186" customWidth="1"/>
    <col min="9751" max="9986" width="8.7109375" style="186"/>
    <col min="9987" max="9987" width="1.42578125" style="186" customWidth="1"/>
    <col min="9988" max="9988" width="1.7109375" style="186" customWidth="1"/>
    <col min="9989" max="9989" width="28" style="186" customWidth="1"/>
    <col min="9990" max="9990" width="15.7109375" style="186" customWidth="1"/>
    <col min="9991" max="9991" width="13.42578125" style="186" customWidth="1"/>
    <col min="9992" max="10004" width="3" style="186" customWidth="1"/>
    <col min="10005" max="10005" width="8.7109375" style="186"/>
    <col min="10006" max="10006" width="1.7109375" style="186" customWidth="1"/>
    <col min="10007" max="10242" width="8.7109375" style="186"/>
    <col min="10243" max="10243" width="1.42578125" style="186" customWidth="1"/>
    <col min="10244" max="10244" width="1.7109375" style="186" customWidth="1"/>
    <col min="10245" max="10245" width="28" style="186" customWidth="1"/>
    <col min="10246" max="10246" width="15.7109375" style="186" customWidth="1"/>
    <col min="10247" max="10247" width="13.42578125" style="186" customWidth="1"/>
    <col min="10248" max="10260" width="3" style="186" customWidth="1"/>
    <col min="10261" max="10261" width="8.7109375" style="186"/>
    <col min="10262" max="10262" width="1.7109375" style="186" customWidth="1"/>
    <col min="10263" max="10498" width="8.7109375" style="186"/>
    <col min="10499" max="10499" width="1.42578125" style="186" customWidth="1"/>
    <col min="10500" max="10500" width="1.7109375" style="186" customWidth="1"/>
    <col min="10501" max="10501" width="28" style="186" customWidth="1"/>
    <col min="10502" max="10502" width="15.7109375" style="186" customWidth="1"/>
    <col min="10503" max="10503" width="13.42578125" style="186" customWidth="1"/>
    <col min="10504" max="10516" width="3" style="186" customWidth="1"/>
    <col min="10517" max="10517" width="8.7109375" style="186"/>
    <col min="10518" max="10518" width="1.7109375" style="186" customWidth="1"/>
    <col min="10519" max="10754" width="8.7109375" style="186"/>
    <col min="10755" max="10755" width="1.42578125" style="186" customWidth="1"/>
    <col min="10756" max="10756" width="1.7109375" style="186" customWidth="1"/>
    <col min="10757" max="10757" width="28" style="186" customWidth="1"/>
    <col min="10758" max="10758" width="15.7109375" style="186" customWidth="1"/>
    <col min="10759" max="10759" width="13.42578125" style="186" customWidth="1"/>
    <col min="10760" max="10772" width="3" style="186" customWidth="1"/>
    <col min="10773" max="10773" width="8.7109375" style="186"/>
    <col min="10774" max="10774" width="1.7109375" style="186" customWidth="1"/>
    <col min="10775" max="11010" width="8.7109375" style="186"/>
    <col min="11011" max="11011" width="1.42578125" style="186" customWidth="1"/>
    <col min="11012" max="11012" width="1.7109375" style="186" customWidth="1"/>
    <col min="11013" max="11013" width="28" style="186" customWidth="1"/>
    <col min="11014" max="11014" width="15.7109375" style="186" customWidth="1"/>
    <col min="11015" max="11015" width="13.42578125" style="186" customWidth="1"/>
    <col min="11016" max="11028" width="3" style="186" customWidth="1"/>
    <col min="11029" max="11029" width="8.7109375" style="186"/>
    <col min="11030" max="11030" width="1.7109375" style="186" customWidth="1"/>
    <col min="11031" max="11266" width="8.7109375" style="186"/>
    <col min="11267" max="11267" width="1.42578125" style="186" customWidth="1"/>
    <col min="11268" max="11268" width="1.7109375" style="186" customWidth="1"/>
    <col min="11269" max="11269" width="28" style="186" customWidth="1"/>
    <col min="11270" max="11270" width="15.7109375" style="186" customWidth="1"/>
    <col min="11271" max="11271" width="13.42578125" style="186" customWidth="1"/>
    <col min="11272" max="11284" width="3" style="186" customWidth="1"/>
    <col min="11285" max="11285" width="8.7109375" style="186"/>
    <col min="11286" max="11286" width="1.7109375" style="186" customWidth="1"/>
    <col min="11287" max="11522" width="8.7109375" style="186"/>
    <col min="11523" max="11523" width="1.42578125" style="186" customWidth="1"/>
    <col min="11524" max="11524" width="1.7109375" style="186" customWidth="1"/>
    <col min="11525" max="11525" width="28" style="186" customWidth="1"/>
    <col min="11526" max="11526" width="15.7109375" style="186" customWidth="1"/>
    <col min="11527" max="11527" width="13.42578125" style="186" customWidth="1"/>
    <col min="11528" max="11540" width="3" style="186" customWidth="1"/>
    <col min="11541" max="11541" width="8.7109375" style="186"/>
    <col min="11542" max="11542" width="1.7109375" style="186" customWidth="1"/>
    <col min="11543" max="11778" width="8.7109375" style="186"/>
    <col min="11779" max="11779" width="1.42578125" style="186" customWidth="1"/>
    <col min="11780" max="11780" width="1.7109375" style="186" customWidth="1"/>
    <col min="11781" max="11781" width="28" style="186" customWidth="1"/>
    <col min="11782" max="11782" width="15.7109375" style="186" customWidth="1"/>
    <col min="11783" max="11783" width="13.42578125" style="186" customWidth="1"/>
    <col min="11784" max="11796" width="3" style="186" customWidth="1"/>
    <col min="11797" max="11797" width="8.7109375" style="186"/>
    <col min="11798" max="11798" width="1.7109375" style="186" customWidth="1"/>
    <col min="11799" max="12034" width="8.7109375" style="186"/>
    <col min="12035" max="12035" width="1.42578125" style="186" customWidth="1"/>
    <col min="12036" max="12036" width="1.7109375" style="186" customWidth="1"/>
    <col min="12037" max="12037" width="28" style="186" customWidth="1"/>
    <col min="12038" max="12038" width="15.7109375" style="186" customWidth="1"/>
    <col min="12039" max="12039" width="13.42578125" style="186" customWidth="1"/>
    <col min="12040" max="12052" width="3" style="186" customWidth="1"/>
    <col min="12053" max="12053" width="8.7109375" style="186"/>
    <col min="12054" max="12054" width="1.7109375" style="186" customWidth="1"/>
    <col min="12055" max="12290" width="8.7109375" style="186"/>
    <col min="12291" max="12291" width="1.42578125" style="186" customWidth="1"/>
    <col min="12292" max="12292" width="1.7109375" style="186" customWidth="1"/>
    <col min="12293" max="12293" width="28" style="186" customWidth="1"/>
    <col min="12294" max="12294" width="15.7109375" style="186" customWidth="1"/>
    <col min="12295" max="12295" width="13.42578125" style="186" customWidth="1"/>
    <col min="12296" max="12308" width="3" style="186" customWidth="1"/>
    <col min="12309" max="12309" width="8.7109375" style="186"/>
    <col min="12310" max="12310" width="1.7109375" style="186" customWidth="1"/>
    <col min="12311" max="12546" width="8.7109375" style="186"/>
    <col min="12547" max="12547" width="1.42578125" style="186" customWidth="1"/>
    <col min="12548" max="12548" width="1.7109375" style="186" customWidth="1"/>
    <col min="12549" max="12549" width="28" style="186" customWidth="1"/>
    <col min="12550" max="12550" width="15.7109375" style="186" customWidth="1"/>
    <col min="12551" max="12551" width="13.42578125" style="186" customWidth="1"/>
    <col min="12552" max="12564" width="3" style="186" customWidth="1"/>
    <col min="12565" max="12565" width="8.7109375" style="186"/>
    <col min="12566" max="12566" width="1.7109375" style="186" customWidth="1"/>
    <col min="12567" max="12802" width="8.7109375" style="186"/>
    <col min="12803" max="12803" width="1.42578125" style="186" customWidth="1"/>
    <col min="12804" max="12804" width="1.7109375" style="186" customWidth="1"/>
    <col min="12805" max="12805" width="28" style="186" customWidth="1"/>
    <col min="12806" max="12806" width="15.7109375" style="186" customWidth="1"/>
    <col min="12807" max="12807" width="13.42578125" style="186" customWidth="1"/>
    <col min="12808" max="12820" width="3" style="186" customWidth="1"/>
    <col min="12821" max="12821" width="8.7109375" style="186"/>
    <col min="12822" max="12822" width="1.7109375" style="186" customWidth="1"/>
    <col min="12823" max="13058" width="8.7109375" style="186"/>
    <col min="13059" max="13059" width="1.42578125" style="186" customWidth="1"/>
    <col min="13060" max="13060" width="1.7109375" style="186" customWidth="1"/>
    <col min="13061" max="13061" width="28" style="186" customWidth="1"/>
    <col min="13062" max="13062" width="15.7109375" style="186" customWidth="1"/>
    <col min="13063" max="13063" width="13.42578125" style="186" customWidth="1"/>
    <col min="13064" max="13076" width="3" style="186" customWidth="1"/>
    <col min="13077" max="13077" width="8.7109375" style="186"/>
    <col min="13078" max="13078" width="1.7109375" style="186" customWidth="1"/>
    <col min="13079" max="13314" width="8.7109375" style="186"/>
    <col min="13315" max="13315" width="1.42578125" style="186" customWidth="1"/>
    <col min="13316" max="13316" width="1.7109375" style="186" customWidth="1"/>
    <col min="13317" max="13317" width="28" style="186" customWidth="1"/>
    <col min="13318" max="13318" width="15.7109375" style="186" customWidth="1"/>
    <col min="13319" max="13319" width="13.42578125" style="186" customWidth="1"/>
    <col min="13320" max="13332" width="3" style="186" customWidth="1"/>
    <col min="13333" max="13333" width="8.7109375" style="186"/>
    <col min="13334" max="13334" width="1.7109375" style="186" customWidth="1"/>
    <col min="13335" max="13570" width="8.7109375" style="186"/>
    <col min="13571" max="13571" width="1.42578125" style="186" customWidth="1"/>
    <col min="13572" max="13572" width="1.7109375" style="186" customWidth="1"/>
    <col min="13573" max="13573" width="28" style="186" customWidth="1"/>
    <col min="13574" max="13574" width="15.7109375" style="186" customWidth="1"/>
    <col min="13575" max="13575" width="13.42578125" style="186" customWidth="1"/>
    <col min="13576" max="13588" width="3" style="186" customWidth="1"/>
    <col min="13589" max="13589" width="8.7109375" style="186"/>
    <col min="13590" max="13590" width="1.7109375" style="186" customWidth="1"/>
    <col min="13591" max="13826" width="8.7109375" style="186"/>
    <col min="13827" max="13827" width="1.42578125" style="186" customWidth="1"/>
    <col min="13828" max="13828" width="1.7109375" style="186" customWidth="1"/>
    <col min="13829" max="13829" width="28" style="186" customWidth="1"/>
    <col min="13830" max="13830" width="15.7109375" style="186" customWidth="1"/>
    <col min="13831" max="13831" width="13.42578125" style="186" customWidth="1"/>
    <col min="13832" max="13844" width="3" style="186" customWidth="1"/>
    <col min="13845" max="13845" width="8.7109375" style="186"/>
    <col min="13846" max="13846" width="1.7109375" style="186" customWidth="1"/>
    <col min="13847" max="14082" width="8.7109375" style="186"/>
    <col min="14083" max="14083" width="1.42578125" style="186" customWidth="1"/>
    <col min="14084" max="14084" width="1.7109375" style="186" customWidth="1"/>
    <col min="14085" max="14085" width="28" style="186" customWidth="1"/>
    <col min="14086" max="14086" width="15.7109375" style="186" customWidth="1"/>
    <col min="14087" max="14087" width="13.42578125" style="186" customWidth="1"/>
    <col min="14088" max="14100" width="3" style="186" customWidth="1"/>
    <col min="14101" max="14101" width="8.7109375" style="186"/>
    <col min="14102" max="14102" width="1.7109375" style="186" customWidth="1"/>
    <col min="14103" max="14338" width="8.7109375" style="186"/>
    <col min="14339" max="14339" width="1.42578125" style="186" customWidth="1"/>
    <col min="14340" max="14340" width="1.7109375" style="186" customWidth="1"/>
    <col min="14341" max="14341" width="28" style="186" customWidth="1"/>
    <col min="14342" max="14342" width="15.7109375" style="186" customWidth="1"/>
    <col min="14343" max="14343" width="13.42578125" style="186" customWidth="1"/>
    <col min="14344" max="14356" width="3" style="186" customWidth="1"/>
    <col min="14357" max="14357" width="8.7109375" style="186"/>
    <col min="14358" max="14358" width="1.7109375" style="186" customWidth="1"/>
    <col min="14359" max="14594" width="8.7109375" style="186"/>
    <col min="14595" max="14595" width="1.42578125" style="186" customWidth="1"/>
    <col min="14596" max="14596" width="1.7109375" style="186" customWidth="1"/>
    <col min="14597" max="14597" width="28" style="186" customWidth="1"/>
    <col min="14598" max="14598" width="15.7109375" style="186" customWidth="1"/>
    <col min="14599" max="14599" width="13.42578125" style="186" customWidth="1"/>
    <col min="14600" max="14612" width="3" style="186" customWidth="1"/>
    <col min="14613" max="14613" width="8.7109375" style="186"/>
    <col min="14614" max="14614" width="1.7109375" style="186" customWidth="1"/>
    <col min="14615" max="14850" width="8.7109375" style="186"/>
    <col min="14851" max="14851" width="1.42578125" style="186" customWidth="1"/>
    <col min="14852" max="14852" width="1.7109375" style="186" customWidth="1"/>
    <col min="14853" max="14853" width="28" style="186" customWidth="1"/>
    <col min="14854" max="14854" width="15.7109375" style="186" customWidth="1"/>
    <col min="14855" max="14855" width="13.42578125" style="186" customWidth="1"/>
    <col min="14856" max="14868" width="3" style="186" customWidth="1"/>
    <col min="14869" max="14869" width="8.7109375" style="186"/>
    <col min="14870" max="14870" width="1.7109375" style="186" customWidth="1"/>
    <col min="14871" max="15106" width="8.7109375" style="186"/>
    <col min="15107" max="15107" width="1.42578125" style="186" customWidth="1"/>
    <col min="15108" max="15108" width="1.7109375" style="186" customWidth="1"/>
    <col min="15109" max="15109" width="28" style="186" customWidth="1"/>
    <col min="15110" max="15110" width="15.7109375" style="186" customWidth="1"/>
    <col min="15111" max="15111" width="13.42578125" style="186" customWidth="1"/>
    <col min="15112" max="15124" width="3" style="186" customWidth="1"/>
    <col min="15125" max="15125" width="8.7109375" style="186"/>
    <col min="15126" max="15126" width="1.7109375" style="186" customWidth="1"/>
    <col min="15127" max="15362" width="8.7109375" style="186"/>
    <col min="15363" max="15363" width="1.42578125" style="186" customWidth="1"/>
    <col min="15364" max="15364" width="1.7109375" style="186" customWidth="1"/>
    <col min="15365" max="15365" width="28" style="186" customWidth="1"/>
    <col min="15366" max="15366" width="15.7109375" style="186" customWidth="1"/>
    <col min="15367" max="15367" width="13.42578125" style="186" customWidth="1"/>
    <col min="15368" max="15380" width="3" style="186" customWidth="1"/>
    <col min="15381" max="15381" width="8.7109375" style="186"/>
    <col min="15382" max="15382" width="1.7109375" style="186" customWidth="1"/>
    <col min="15383" max="15618" width="8.7109375" style="186"/>
    <col min="15619" max="15619" width="1.42578125" style="186" customWidth="1"/>
    <col min="15620" max="15620" width="1.7109375" style="186" customWidth="1"/>
    <col min="15621" max="15621" width="28" style="186" customWidth="1"/>
    <col min="15622" max="15622" width="15.7109375" style="186" customWidth="1"/>
    <col min="15623" max="15623" width="13.42578125" style="186" customWidth="1"/>
    <col min="15624" max="15636" width="3" style="186" customWidth="1"/>
    <col min="15637" max="15637" width="8.7109375" style="186"/>
    <col min="15638" max="15638" width="1.7109375" style="186" customWidth="1"/>
    <col min="15639" max="15874" width="8.7109375" style="186"/>
    <col min="15875" max="15875" width="1.42578125" style="186" customWidth="1"/>
    <col min="15876" max="15876" width="1.7109375" style="186" customWidth="1"/>
    <col min="15877" max="15877" width="28" style="186" customWidth="1"/>
    <col min="15878" max="15878" width="15.7109375" style="186" customWidth="1"/>
    <col min="15879" max="15879" width="13.42578125" style="186" customWidth="1"/>
    <col min="15880" max="15892" width="3" style="186" customWidth="1"/>
    <col min="15893" max="15893" width="8.7109375" style="186"/>
    <col min="15894" max="15894" width="1.7109375" style="186" customWidth="1"/>
    <col min="15895" max="16130" width="8.7109375" style="186"/>
    <col min="16131" max="16131" width="1.42578125" style="186" customWidth="1"/>
    <col min="16132" max="16132" width="1.7109375" style="186" customWidth="1"/>
    <col min="16133" max="16133" width="28" style="186" customWidth="1"/>
    <col min="16134" max="16134" width="15.7109375" style="186" customWidth="1"/>
    <col min="16135" max="16135" width="13.42578125" style="186" customWidth="1"/>
    <col min="16136" max="16148" width="3" style="186" customWidth="1"/>
    <col min="16149" max="16149" width="8.7109375" style="186"/>
    <col min="16150" max="16150" width="1.7109375" style="186" customWidth="1"/>
    <col min="16151" max="16384" width="8.7109375" style="186"/>
  </cols>
  <sheetData>
    <row r="1" spans="3:26" ht="55.15" customHeight="1" x14ac:dyDescent="0.2">
      <c r="G1" s="694" t="str">
        <f>IF('Dati '!G1:S1&lt;&gt;"",Fonti!J26,"")</f>
        <v/>
      </c>
      <c r="H1" s="770"/>
      <c r="I1" s="770"/>
      <c r="J1" s="770"/>
      <c r="K1" s="770"/>
      <c r="L1" s="770"/>
      <c r="M1" s="770"/>
      <c r="N1" s="770"/>
      <c r="O1" s="770"/>
      <c r="P1" s="770"/>
      <c r="Q1" s="770"/>
      <c r="R1" s="770"/>
      <c r="S1" s="771" t="str">
        <f>Fonti!J20</f>
        <v>ed. 10/2020</v>
      </c>
      <c r="T1" s="772"/>
      <c r="U1" s="772"/>
      <c r="X1" s="692"/>
      <c r="Y1" s="693"/>
      <c r="Z1" s="693"/>
    </row>
    <row r="2" spans="3:26" s="282" customFormat="1" ht="55.15" customHeight="1" x14ac:dyDescent="0.2">
      <c r="C2" s="849" t="s">
        <v>567</v>
      </c>
      <c r="D2" s="850"/>
      <c r="E2" s="850"/>
      <c r="F2" s="850"/>
      <c r="G2" s="850"/>
      <c r="H2" s="850"/>
      <c r="I2" s="850"/>
      <c r="J2" s="850"/>
      <c r="K2" s="850"/>
      <c r="L2" s="850"/>
      <c r="M2" s="850"/>
      <c r="N2" s="850"/>
      <c r="O2" s="850"/>
      <c r="P2" s="850"/>
      <c r="Q2" s="850"/>
      <c r="R2" s="850"/>
      <c r="S2" s="850"/>
      <c r="T2" s="850"/>
      <c r="U2" s="850"/>
      <c r="X2" s="693"/>
      <c r="Y2" s="693"/>
      <c r="Z2" s="693"/>
    </row>
    <row r="3" spans="3:26" s="282" customFormat="1" ht="26.65" customHeight="1" x14ac:dyDescent="0.2">
      <c r="C3" s="849"/>
      <c r="D3" s="850"/>
      <c r="E3" s="850"/>
      <c r="F3" s="850"/>
      <c r="G3" s="850"/>
      <c r="H3" s="850"/>
      <c r="I3" s="850"/>
      <c r="J3" s="850"/>
      <c r="K3" s="850"/>
      <c r="L3" s="850"/>
      <c r="M3" s="850"/>
      <c r="N3" s="850"/>
      <c r="O3" s="850"/>
      <c r="P3" s="850"/>
      <c r="Q3" s="850"/>
      <c r="R3" s="850"/>
      <c r="S3" s="850"/>
      <c r="T3" s="850"/>
      <c r="U3" s="850"/>
      <c r="X3" s="693"/>
      <c r="Y3" s="693"/>
      <c r="Z3" s="693"/>
    </row>
    <row r="4" spans="3:26" ht="7.15" customHeight="1" x14ac:dyDescent="0.2">
      <c r="C4" s="687"/>
      <c r="D4" s="687"/>
      <c r="E4" s="687"/>
      <c r="F4" s="687"/>
      <c r="G4" s="687"/>
      <c r="H4" s="687"/>
      <c r="I4" s="687"/>
      <c r="J4" s="687"/>
      <c r="K4" s="687"/>
      <c r="L4" s="687"/>
      <c r="M4" s="687"/>
      <c r="N4" s="687"/>
      <c r="O4" s="687"/>
      <c r="P4" s="687"/>
      <c r="Q4" s="687"/>
      <c r="R4" s="687"/>
      <c r="S4" s="687"/>
      <c r="T4" s="687"/>
      <c r="U4" s="687"/>
    </row>
    <row r="5" spans="3:26" ht="6" customHeight="1" thickBot="1" x14ac:dyDescent="0.25">
      <c r="C5" s="207"/>
      <c r="D5" s="208"/>
      <c r="E5" s="208"/>
      <c r="F5" s="208"/>
      <c r="G5" s="208"/>
      <c r="H5" s="208"/>
      <c r="I5" s="208"/>
      <c r="J5" s="208"/>
      <c r="K5" s="208"/>
      <c r="L5" s="208"/>
      <c r="M5" s="208"/>
      <c r="N5" s="208"/>
      <c r="O5" s="208"/>
      <c r="P5" s="208"/>
      <c r="Q5" s="208"/>
      <c r="R5" s="208"/>
      <c r="S5" s="208"/>
      <c r="T5" s="208"/>
      <c r="U5" s="208"/>
    </row>
    <row r="6" spans="3:26" ht="12" customHeight="1" thickBot="1" x14ac:dyDescent="0.25">
      <c r="C6" s="393" t="s">
        <v>520</v>
      </c>
      <c r="D6" s="718"/>
      <c r="E6" s="718"/>
      <c r="F6" s="718"/>
      <c r="G6" s="718"/>
      <c r="H6" s="718"/>
      <c r="I6" s="718"/>
      <c r="J6" s="718"/>
      <c r="K6" s="718"/>
      <c r="L6" s="718"/>
      <c r="M6" s="718"/>
      <c r="N6" s="718"/>
      <c r="O6" s="718"/>
      <c r="P6" s="718"/>
      <c r="Q6" s="718"/>
      <c r="R6" s="718"/>
      <c r="S6" s="718"/>
      <c r="T6" s="718"/>
      <c r="U6" s="719"/>
    </row>
    <row r="7" spans="3:26" ht="6" customHeight="1" thickBot="1" x14ac:dyDescent="0.25">
      <c r="C7" s="789"/>
      <c r="D7" s="483"/>
      <c r="E7" s="222"/>
      <c r="F7" s="147"/>
      <c r="G7" s="147"/>
      <c r="H7" s="147"/>
      <c r="I7" s="147"/>
      <c r="J7" s="147"/>
      <c r="K7" s="147"/>
      <c r="L7" s="147"/>
      <c r="M7" s="147"/>
      <c r="N7" s="147"/>
      <c r="O7" s="147"/>
      <c r="P7" s="147"/>
      <c r="Q7" s="147"/>
      <c r="R7" s="147"/>
      <c r="S7" s="147"/>
      <c r="T7" s="147"/>
      <c r="U7" s="153"/>
    </row>
    <row r="8" spans="3:26" ht="24.4" customHeight="1" x14ac:dyDescent="0.2">
      <c r="C8" s="711" t="s">
        <v>523</v>
      </c>
      <c r="D8" s="790"/>
      <c r="E8" s="146" t="str">
        <f>IF('Dati '!D21&lt;&gt;"",'Dati '!D21,"")</f>
        <v/>
      </c>
      <c r="F8" s="257" t="str">
        <f>'Dati '!F21</f>
        <v>Nome e cognome</v>
      </c>
      <c r="G8" s="791" t="str">
        <f>IF('Dati '!G21&lt;&gt;"",'Dati '!G21,"")</f>
        <v/>
      </c>
      <c r="H8" s="791"/>
      <c r="I8" s="791"/>
      <c r="J8" s="791"/>
      <c r="K8" s="791"/>
      <c r="L8" s="791"/>
      <c r="M8" s="791"/>
      <c r="N8" s="791"/>
      <c r="O8" s="791"/>
      <c r="P8" s="791"/>
      <c r="Q8" s="791"/>
      <c r="R8" s="791"/>
      <c r="S8" s="791"/>
      <c r="T8" s="791"/>
      <c r="U8" s="792"/>
    </row>
    <row r="9" spans="3:26" ht="10.9" customHeight="1" x14ac:dyDescent="0.2">
      <c r="C9" s="717" t="str">
        <f>IF(F8=Fonti!A11,Fonti!A29,Fonti!A30)</f>
        <v>Indirizzo di residenza</v>
      </c>
      <c r="D9" s="416"/>
      <c r="E9" s="467" t="str">
        <f>IF('Dati '!D22&lt;&gt;"",'Dati '!D22,"")</f>
        <v/>
      </c>
      <c r="F9" s="468"/>
      <c r="G9" s="468"/>
      <c r="H9" s="468"/>
      <c r="I9" s="468"/>
      <c r="J9" s="468"/>
      <c r="K9" s="468"/>
      <c r="L9" s="468"/>
      <c r="M9" s="468"/>
      <c r="N9" s="468"/>
      <c r="O9" s="468"/>
      <c r="P9" s="468"/>
      <c r="Q9" s="468"/>
      <c r="R9" s="793"/>
      <c r="S9" s="188" t="s">
        <v>30</v>
      </c>
      <c r="T9" s="763" t="str">
        <f>IF('Dati '!R22&lt;&gt;"",'Dati '!R22,"")</f>
        <v/>
      </c>
      <c r="U9" s="764"/>
    </row>
    <row r="10" spans="3:26" ht="10.9" customHeight="1" x14ac:dyDescent="0.2">
      <c r="C10" s="717" t="s">
        <v>38</v>
      </c>
      <c r="D10" s="416"/>
      <c r="E10" s="467" t="str">
        <f>IF('Dati '!G23&lt;&gt;"",'Dati '!G23,"")</f>
        <v/>
      </c>
      <c r="F10" s="468"/>
      <c r="G10" s="468"/>
      <c r="H10" s="793"/>
      <c r="I10" s="188" t="s">
        <v>39</v>
      </c>
      <c r="J10" s="794" t="str">
        <f>IF('Dati '!G23&lt;&gt;"",'Dati '!G23,"")</f>
        <v/>
      </c>
      <c r="K10" s="795"/>
      <c r="L10" s="795"/>
      <c r="M10" s="795"/>
      <c r="N10" s="796"/>
      <c r="O10" s="435" t="s">
        <v>40</v>
      </c>
      <c r="P10" s="435"/>
      <c r="Q10" s="231" t="str">
        <f>IF('Dati '!O23&lt;&gt;"",'Dati '!O23,"")</f>
        <v/>
      </c>
      <c r="R10" s="190"/>
      <c r="S10" s="188" t="s">
        <v>41</v>
      </c>
      <c r="T10" s="763" t="str">
        <f>IF('Dati '!R23&lt;&gt;"",'Dati '!R23,"")</f>
        <v/>
      </c>
      <c r="U10" s="764"/>
    </row>
    <row r="11" spans="3:26" ht="10.9" customHeight="1" x14ac:dyDescent="0.2">
      <c r="C11" s="717" t="s">
        <v>522</v>
      </c>
      <c r="D11" s="416"/>
      <c r="E11" s="181" t="str">
        <f>IF('Dati '!D24&lt;&gt;"",'Dati '!D24,"")</f>
        <v/>
      </c>
      <c r="F11" s="150" t="s">
        <v>28</v>
      </c>
      <c r="G11" s="797" t="str">
        <f>IF('Dati '!F24&lt;&gt;"",'Dati '!F24,"")</f>
        <v/>
      </c>
      <c r="H11" s="798"/>
      <c r="I11" s="798"/>
      <c r="J11" s="798"/>
      <c r="K11" s="799"/>
      <c r="L11" s="435" t="s">
        <v>29</v>
      </c>
      <c r="M11" s="416"/>
      <c r="N11" s="416"/>
      <c r="O11" s="797" t="str">
        <f>IF('Dati '!M24&lt;&gt;"",'Dati '!M24,"")</f>
        <v/>
      </c>
      <c r="P11" s="798"/>
      <c r="Q11" s="798"/>
      <c r="R11" s="798"/>
      <c r="S11" s="798"/>
      <c r="T11" s="798"/>
      <c r="U11" s="800"/>
    </row>
    <row r="12" spans="3:26" ht="10.9" customHeight="1" x14ac:dyDescent="0.2">
      <c r="C12" s="762" t="s">
        <v>43</v>
      </c>
      <c r="D12" s="466"/>
      <c r="E12" s="757" t="str">
        <f>IF('Dati '!D25&lt;&gt;"",'Dati '!D25,"")</f>
        <v/>
      </c>
      <c r="F12" s="758"/>
      <c r="G12" s="435" t="s">
        <v>42</v>
      </c>
      <c r="H12" s="435"/>
      <c r="I12" s="435"/>
      <c r="J12" s="489" t="str">
        <f>IF('Dati '!I25&lt;&gt;"",'Dati '!I25,"")</f>
        <v/>
      </c>
      <c r="K12" s="759"/>
      <c r="L12" s="759"/>
      <c r="M12" s="760"/>
      <c r="N12" s="435" t="s">
        <v>375</v>
      </c>
      <c r="O12" s="435"/>
      <c r="P12" s="435"/>
      <c r="Q12" s="435"/>
      <c r="R12" s="489" t="str">
        <f>IF('Dati '!P25&lt;&gt;"",'Dati '!P25,"")</f>
        <v/>
      </c>
      <c r="S12" s="759"/>
      <c r="T12" s="759"/>
      <c r="U12" s="761"/>
    </row>
    <row r="13" spans="3:26" ht="10.9" customHeight="1" x14ac:dyDescent="0.2">
      <c r="C13" s="349" t="s">
        <v>44</v>
      </c>
      <c r="D13" s="346"/>
      <c r="E13" s="757" t="str">
        <f>IF('Dati '!E26&lt;&gt;"",'Dati '!E26,"")</f>
        <v/>
      </c>
      <c r="F13" s="441"/>
      <c r="G13" s="441"/>
      <c r="H13" s="441"/>
      <c r="I13" s="441"/>
      <c r="J13" s="441"/>
      <c r="K13" s="441"/>
      <c r="L13" s="441"/>
      <c r="M13" s="441"/>
      <c r="N13" s="441"/>
      <c r="O13" s="441"/>
      <c r="P13" s="441"/>
      <c r="Q13" s="441"/>
      <c r="R13" s="441"/>
      <c r="S13" s="441"/>
      <c r="T13" s="441"/>
      <c r="U13" s="538"/>
    </row>
    <row r="14" spans="3:26" ht="10.9" customHeight="1" x14ac:dyDescent="0.2">
      <c r="C14" s="717" t="s">
        <v>45</v>
      </c>
      <c r="D14" s="416"/>
      <c r="E14" s="757" t="str">
        <f>IF('Dati '!D27&lt;&gt;"",'Dati '!D27,"")</f>
        <v/>
      </c>
      <c r="F14" s="805"/>
      <c r="G14" s="805"/>
      <c r="H14" s="805"/>
      <c r="I14" s="805"/>
      <c r="J14" s="805"/>
      <c r="K14" s="805"/>
      <c r="L14" s="805"/>
      <c r="M14" s="805"/>
      <c r="N14" s="805"/>
      <c r="O14" s="805"/>
      <c r="P14" s="805"/>
      <c r="Q14" s="805"/>
      <c r="R14" s="806"/>
      <c r="S14" s="188" t="s">
        <v>30</v>
      </c>
      <c r="T14" s="777" t="str">
        <f>IF('Dati '!R27&lt;&gt;"",'Dati '!R27,"")</f>
        <v/>
      </c>
      <c r="U14" s="778"/>
    </row>
    <row r="15" spans="3:26" ht="10.9" customHeight="1" x14ac:dyDescent="0.2">
      <c r="C15" s="807" t="s">
        <v>38</v>
      </c>
      <c r="D15" s="808"/>
      <c r="E15" s="809" t="str">
        <f>IF('Dati '!D28&lt;&gt;"",'Dati '!D28,"")</f>
        <v/>
      </c>
      <c r="F15" s="810"/>
      <c r="G15" s="810"/>
      <c r="H15" s="811"/>
      <c r="I15" s="238" t="s">
        <v>39</v>
      </c>
      <c r="J15" s="809" t="str">
        <f>IF('Dati '!G28&lt;&gt;"",'Dati '!G28,"")</f>
        <v/>
      </c>
      <c r="K15" s="810"/>
      <c r="L15" s="810"/>
      <c r="M15" s="810"/>
      <c r="N15" s="811"/>
      <c r="O15" s="812" t="s">
        <v>40</v>
      </c>
      <c r="P15" s="812"/>
      <c r="Q15" s="281" t="str">
        <f>IF('Dati '!O28&lt;&gt;"",'Dati '!O28,"")</f>
        <v/>
      </c>
      <c r="R15" s="277"/>
      <c r="S15" s="238" t="s">
        <v>41</v>
      </c>
      <c r="T15" s="813" t="str">
        <f>IF('Dati '!R28&lt;&gt;"",'Dati '!R28,"")</f>
        <v/>
      </c>
      <c r="U15" s="814"/>
    </row>
    <row r="16" spans="3:26" ht="10.9" customHeight="1" x14ac:dyDescent="0.2">
      <c r="C16" s="250" t="s">
        <v>324</v>
      </c>
      <c r="D16" s="239"/>
      <c r="E16" s="757" t="str">
        <f>IF('Dati '!D29&lt;&gt;"",'Dati '!D29,"")</f>
        <v/>
      </c>
      <c r="F16" s="737"/>
      <c r="G16" s="737"/>
      <c r="H16" s="758"/>
      <c r="I16" s="465" t="s">
        <v>325</v>
      </c>
      <c r="J16" s="416"/>
      <c r="K16" s="416"/>
      <c r="L16" s="416"/>
      <c r="M16" s="420" t="str">
        <f>IF('Dati '!M29&lt;&gt;"",'Dati '!M29,"")</f>
        <v/>
      </c>
      <c r="N16" s="458"/>
      <c r="O16" s="458"/>
      <c r="P16" s="458"/>
      <c r="Q16" s="458"/>
      <c r="R16" s="458"/>
      <c r="S16" s="458"/>
      <c r="T16" s="458"/>
      <c r="U16" s="804"/>
    </row>
    <row r="17" spans="3:21" ht="10.9" customHeight="1" thickBot="1" x14ac:dyDescent="0.25">
      <c r="C17" s="750" t="s">
        <v>326</v>
      </c>
      <c r="D17" s="751"/>
      <c r="E17" s="815" t="str">
        <f>IF('Dati '!D30&lt;&gt;"",'Dati '!D30,"")</f>
        <v/>
      </c>
      <c r="F17" s="816"/>
      <c r="G17" s="817" t="s">
        <v>327</v>
      </c>
      <c r="H17" s="818"/>
      <c r="I17" s="819"/>
      <c r="J17" s="820" t="str">
        <f>IF('Dati '!I30&lt;&gt;"",'Dati '!I30,"")</f>
        <v/>
      </c>
      <c r="K17" s="821"/>
      <c r="L17" s="821"/>
      <c r="M17" s="822"/>
      <c r="N17" s="817" t="s">
        <v>328</v>
      </c>
      <c r="O17" s="818"/>
      <c r="P17" s="818"/>
      <c r="Q17" s="819"/>
      <c r="R17" s="820" t="str">
        <f>IF('Dati '!Q30&lt;&gt;"",'Dati '!Q30,"")</f>
        <v/>
      </c>
      <c r="S17" s="821"/>
      <c r="T17" s="821"/>
      <c r="U17" s="823"/>
    </row>
    <row r="18" spans="3:21" ht="6" customHeight="1" thickBot="1" x14ac:dyDescent="0.25">
      <c r="D18" s="195"/>
      <c r="E18" s="195"/>
      <c r="F18" s="152"/>
      <c r="G18" s="152"/>
      <c r="H18" s="152"/>
      <c r="I18" s="152"/>
      <c r="J18" s="152"/>
      <c r="K18" s="152"/>
      <c r="L18" s="152"/>
      <c r="M18" s="152"/>
      <c r="N18" s="152"/>
      <c r="O18" s="152"/>
      <c r="P18" s="152"/>
      <c r="Q18" s="152"/>
      <c r="R18" s="195"/>
      <c r="S18" s="152"/>
      <c r="T18" s="152"/>
      <c r="U18" s="152"/>
    </row>
    <row r="19" spans="3:21" ht="13.15" customHeight="1" thickBot="1" x14ac:dyDescent="0.25">
      <c r="C19" s="393" t="s">
        <v>329</v>
      </c>
      <c r="D19" s="718"/>
      <c r="E19" s="718"/>
      <c r="F19" s="718"/>
      <c r="G19" s="718"/>
      <c r="H19" s="718"/>
      <c r="I19" s="718"/>
      <c r="J19" s="718"/>
      <c r="K19" s="718"/>
      <c r="L19" s="718"/>
      <c r="M19" s="718"/>
      <c r="N19" s="718"/>
      <c r="O19" s="718"/>
      <c r="P19" s="718"/>
      <c r="Q19" s="718"/>
      <c r="R19" s="718"/>
      <c r="S19" s="718"/>
      <c r="T19" s="718"/>
      <c r="U19" s="719"/>
    </row>
    <row r="20" spans="3:21" ht="6" customHeight="1" thickBot="1" x14ac:dyDescent="0.25">
      <c r="C20" s="774"/>
      <c r="D20" s="474"/>
      <c r="E20" s="143"/>
      <c r="F20" s="148"/>
      <c r="G20" s="148"/>
      <c r="H20" s="148"/>
      <c r="I20" s="148"/>
      <c r="J20" s="148"/>
      <c r="K20" s="148"/>
      <c r="L20" s="148"/>
      <c r="M20" s="148"/>
      <c r="N20" s="148"/>
      <c r="O20" s="148"/>
      <c r="P20" s="148"/>
      <c r="Q20" s="148"/>
      <c r="R20" s="148"/>
      <c r="S20" s="148"/>
      <c r="T20" s="148"/>
      <c r="U20" s="155"/>
    </row>
    <row r="21" spans="3:21" ht="10.9" customHeight="1" x14ac:dyDescent="0.2">
      <c r="C21" s="775" t="s">
        <v>235</v>
      </c>
      <c r="D21" s="776"/>
      <c r="E21" s="776"/>
      <c r="F21" s="156" t="s">
        <v>330</v>
      </c>
      <c r="G21" s="826">
        <f>IFERROR('Dati '!$D$36,"")</f>
        <v>0</v>
      </c>
      <c r="H21" s="827"/>
      <c r="I21" s="828"/>
      <c r="J21" s="212"/>
      <c r="K21" s="157"/>
      <c r="L21" s="829" t="s">
        <v>331</v>
      </c>
      <c r="M21" s="830"/>
      <c r="N21" s="830"/>
      <c r="O21" s="830"/>
      <c r="P21" s="830"/>
      <c r="Q21" s="830"/>
      <c r="R21" s="830"/>
      <c r="S21" s="830"/>
      <c r="T21" s="830"/>
      <c r="U21" s="831"/>
    </row>
    <row r="22" spans="3:21" ht="10.9" customHeight="1" thickBot="1" x14ac:dyDescent="0.25">
      <c r="C22" s="103" t="s">
        <v>244</v>
      </c>
      <c r="D22" s="801" t="str">
        <f>CONCATENATE('Dati '!D39," ",'Dati '!E39)</f>
        <v xml:space="preserve"> mesi, incluso il periodo di preammortamento di 24 mesi</v>
      </c>
      <c r="E22" s="802"/>
      <c r="F22" s="802"/>
      <c r="G22" s="802"/>
      <c r="H22" s="803"/>
      <c r="I22" s="834" t="s">
        <v>450</v>
      </c>
      <c r="J22" s="835"/>
      <c r="K22" s="835"/>
      <c r="L22" s="835"/>
      <c r="M22" s="835"/>
      <c r="N22" s="835"/>
      <c r="O22" s="835"/>
      <c r="P22" s="835"/>
      <c r="Q22" s="835"/>
      <c r="R22" s="835"/>
      <c r="S22" s="835"/>
      <c r="T22" s="835"/>
      <c r="U22" s="836"/>
    </row>
    <row r="23" spans="3:21" ht="6" customHeight="1" thickBot="1" x14ac:dyDescent="0.25">
      <c r="D23" s="720"/>
      <c r="E23" s="593"/>
      <c r="F23" s="721"/>
      <c r="G23" s="721"/>
      <c r="H23" s="721"/>
      <c r="I23" s="593"/>
      <c r="J23" s="593"/>
      <c r="K23" s="593"/>
      <c r="L23" s="593"/>
      <c r="M23" s="593"/>
      <c r="N23" s="593"/>
      <c r="O23" s="593"/>
      <c r="P23" s="593"/>
      <c r="Q23" s="593"/>
      <c r="R23" s="593"/>
      <c r="S23" s="593"/>
      <c r="T23" s="593"/>
      <c r="U23" s="593"/>
    </row>
    <row r="24" spans="3:21" ht="13.15" customHeight="1" thickBot="1" x14ac:dyDescent="0.25">
      <c r="C24" s="393" t="s">
        <v>98</v>
      </c>
      <c r="D24" s="718"/>
      <c r="E24" s="718"/>
      <c r="F24" s="718"/>
      <c r="G24" s="718"/>
      <c r="H24" s="718"/>
      <c r="I24" s="718"/>
      <c r="J24" s="718"/>
      <c r="K24" s="718"/>
      <c r="L24" s="718"/>
      <c r="M24" s="718"/>
      <c r="N24" s="718"/>
      <c r="O24" s="718"/>
      <c r="P24" s="718"/>
      <c r="Q24" s="718"/>
      <c r="R24" s="718"/>
      <c r="S24" s="718"/>
      <c r="T24" s="718"/>
      <c r="U24" s="719"/>
    </row>
    <row r="25" spans="3:21" ht="6" customHeight="1" x14ac:dyDescent="0.2">
      <c r="C25" s="194"/>
      <c r="D25" s="720"/>
      <c r="E25" s="720"/>
      <c r="F25" s="721"/>
      <c r="G25" s="721"/>
      <c r="H25" s="721"/>
      <c r="I25" s="720"/>
      <c r="J25" s="720"/>
      <c r="K25" s="720"/>
      <c r="L25" s="720"/>
      <c r="M25" s="720"/>
      <c r="N25" s="720"/>
      <c r="O25" s="720"/>
      <c r="P25" s="720"/>
      <c r="Q25" s="720"/>
      <c r="R25" s="720"/>
      <c r="S25" s="720"/>
      <c r="T25" s="720"/>
      <c r="U25" s="722"/>
    </row>
    <row r="26" spans="3:21" ht="10.9" customHeight="1" thickBot="1" x14ac:dyDescent="0.25">
      <c r="C26" s="307" t="str">
        <f>IF('Dati '!$D$41&lt;&gt;"","X","")</f>
        <v/>
      </c>
      <c r="D26" s="499" t="s">
        <v>477</v>
      </c>
      <c r="E26" s="449"/>
      <c r="F26" s="449"/>
      <c r="G26" s="449"/>
      <c r="H26" s="723" t="str">
        <f>IF('Dati '!$D$41&lt;&gt;"",'Dati '!$D$41,"")</f>
        <v/>
      </c>
      <c r="I26" s="723"/>
      <c r="J26" s="723"/>
      <c r="K26" s="724"/>
      <c r="L26" s="724"/>
      <c r="M26" s="724"/>
      <c r="N26" s="724"/>
      <c r="O26" s="724"/>
      <c r="P26" s="195"/>
      <c r="Q26" s="195"/>
      <c r="R26" s="195"/>
      <c r="S26" s="195"/>
      <c r="T26" s="195"/>
      <c r="U26" s="158"/>
    </row>
    <row r="27" spans="3:21" ht="13.15" customHeight="1" thickBot="1" x14ac:dyDescent="0.25">
      <c r="C27" s="393" t="s">
        <v>99</v>
      </c>
      <c r="D27" s="718"/>
      <c r="E27" s="718"/>
      <c r="F27" s="718"/>
      <c r="G27" s="718"/>
      <c r="H27" s="718"/>
      <c r="I27" s="718"/>
      <c r="J27" s="718"/>
      <c r="K27" s="718"/>
      <c r="L27" s="718"/>
      <c r="M27" s="718"/>
      <c r="N27" s="718"/>
      <c r="O27" s="718"/>
      <c r="P27" s="718"/>
      <c r="Q27" s="718"/>
      <c r="R27" s="718"/>
      <c r="S27" s="718"/>
      <c r="T27" s="718"/>
      <c r="U27" s="719"/>
    </row>
    <row r="28" spans="3:21" ht="6" customHeight="1" x14ac:dyDescent="0.2">
      <c r="C28" s="194"/>
      <c r="D28" s="720"/>
      <c r="E28" s="720"/>
      <c r="F28" s="721"/>
      <c r="G28" s="721"/>
      <c r="H28" s="721"/>
      <c r="I28" s="720"/>
      <c r="J28" s="720"/>
      <c r="K28" s="720"/>
      <c r="L28" s="720"/>
      <c r="M28" s="720"/>
      <c r="N28" s="720"/>
      <c r="O28" s="720"/>
      <c r="P28" s="720"/>
      <c r="Q28" s="720"/>
      <c r="R28" s="720"/>
      <c r="S28" s="720"/>
      <c r="T28" s="720"/>
      <c r="U28" s="722"/>
    </row>
    <row r="29" spans="3:21" ht="10.9" customHeight="1" x14ac:dyDescent="0.2">
      <c r="C29" s="307" t="str">
        <f>IF('Dati '!$J$41&lt;&gt;0,"X","")</f>
        <v/>
      </c>
      <c r="D29" s="499" t="s">
        <v>478</v>
      </c>
      <c r="E29" s="449"/>
      <c r="F29" s="449"/>
      <c r="G29" s="449"/>
      <c r="H29" s="725" t="str">
        <f>IF('Dati '!$J$41&lt;&gt;0,'Dati '!$J$41,"")</f>
        <v/>
      </c>
      <c r="I29" s="725"/>
      <c r="J29" s="725"/>
      <c r="K29" s="726"/>
      <c r="L29" s="726"/>
      <c r="M29" s="726"/>
      <c r="N29" s="726"/>
      <c r="O29" s="726"/>
      <c r="P29" s="195"/>
      <c r="Q29" s="195"/>
      <c r="R29" s="195"/>
      <c r="S29" s="195"/>
      <c r="T29" s="195"/>
      <c r="U29" s="158"/>
    </row>
    <row r="30" spans="3:21" ht="10.9" customHeight="1" x14ac:dyDescent="0.2">
      <c r="C30" s="307" t="str">
        <f>IF('Dati '!$J$42&lt;&gt;"","X","")</f>
        <v/>
      </c>
      <c r="D30" s="195" t="s">
        <v>100</v>
      </c>
      <c r="E30" s="553"/>
      <c r="F30" s="553"/>
      <c r="G30" s="553"/>
      <c r="H30" s="725" t="str">
        <f>IF('Dati '!$J$42&lt;&gt;"",'Dati '!$J$42,"")</f>
        <v/>
      </c>
      <c r="I30" s="725"/>
      <c r="J30" s="725"/>
      <c r="K30" s="726"/>
      <c r="L30" s="726"/>
      <c r="M30" s="726"/>
      <c r="N30" s="726"/>
      <c r="O30" s="726"/>
      <c r="P30" s="195"/>
      <c r="Q30" s="195"/>
      <c r="R30" s="195"/>
      <c r="S30" s="195"/>
      <c r="T30" s="195"/>
      <c r="U30" s="158"/>
    </row>
    <row r="31" spans="3:21" ht="10.9" customHeight="1" thickBot="1" x14ac:dyDescent="0.25">
      <c r="C31" s="308"/>
      <c r="D31" s="220" t="s">
        <v>101</v>
      </c>
      <c r="E31" s="220"/>
      <c r="F31" s="220"/>
      <c r="G31" s="220"/>
      <c r="H31" s="723"/>
      <c r="I31" s="723"/>
      <c r="J31" s="723"/>
      <c r="K31" s="724"/>
      <c r="L31" s="724"/>
      <c r="M31" s="724"/>
      <c r="N31" s="724"/>
      <c r="O31" s="724"/>
      <c r="P31" s="220"/>
      <c r="Q31" s="220"/>
      <c r="R31" s="220"/>
      <c r="S31" s="220"/>
      <c r="T31" s="220"/>
      <c r="U31" s="160"/>
    </row>
    <row r="32" spans="3:21" ht="6" customHeight="1" thickBot="1" x14ac:dyDescent="0.25">
      <c r="C32" s="195"/>
      <c r="D32" s="195"/>
      <c r="E32" s="195"/>
      <c r="F32" s="195"/>
      <c r="G32" s="195"/>
      <c r="H32" s="195"/>
      <c r="I32" s="195"/>
      <c r="J32" s="195"/>
      <c r="K32" s="195"/>
      <c r="L32" s="195"/>
      <c r="M32" s="195"/>
      <c r="N32" s="195"/>
      <c r="O32" s="195"/>
      <c r="P32" s="195"/>
      <c r="Q32" s="195"/>
      <c r="R32" s="195"/>
      <c r="S32" s="195"/>
      <c r="T32" s="195"/>
      <c r="U32" s="195"/>
    </row>
    <row r="33" spans="3:26" s="72" customFormat="1" ht="12" thickBot="1" x14ac:dyDescent="0.25">
      <c r="D33" s="651" t="s">
        <v>449</v>
      </c>
      <c r="E33" s="652"/>
      <c r="F33" s="284"/>
      <c r="G33" s="284"/>
      <c r="H33" s="284"/>
      <c r="I33" s="284"/>
      <c r="J33" s="284"/>
      <c r="K33" s="284"/>
      <c r="L33" s="284"/>
      <c r="M33" s="284"/>
      <c r="N33" s="284"/>
      <c r="O33" s="284"/>
      <c r="P33" s="284"/>
      <c r="Q33" s="284"/>
      <c r="R33" s="284"/>
      <c r="S33" s="284"/>
      <c r="T33" s="284"/>
      <c r="U33" s="284"/>
    </row>
    <row r="34" spans="3:26" s="72" customFormat="1" ht="12" thickBot="1" x14ac:dyDescent="0.25">
      <c r="C34" s="290"/>
      <c r="D34" s="653"/>
      <c r="E34" s="654"/>
      <c r="F34" s="286"/>
      <c r="G34" s="287"/>
      <c r="H34" s="287"/>
      <c r="I34" s="287"/>
      <c r="J34" s="287"/>
      <c r="K34" s="287"/>
      <c r="L34" s="287"/>
      <c r="M34" s="287"/>
      <c r="N34" s="287"/>
      <c r="O34" s="287"/>
      <c r="P34" s="287"/>
      <c r="Q34" s="287"/>
      <c r="R34" s="287"/>
      <c r="S34" s="287"/>
      <c r="T34" s="287"/>
      <c r="U34" s="288"/>
    </row>
    <row r="35" spans="3:26" s="72" customFormat="1" ht="12.75" x14ac:dyDescent="0.2">
      <c r="C35" s="78"/>
      <c r="D35" s="285"/>
      <c r="E35" s="285"/>
      <c r="F35" s="285"/>
      <c r="G35" s="285"/>
      <c r="H35" s="285"/>
      <c r="I35" s="285"/>
      <c r="J35" s="285"/>
      <c r="K35" s="285"/>
      <c r="L35" s="285"/>
      <c r="M35" s="285"/>
      <c r="N35" s="285"/>
      <c r="O35" s="285"/>
      <c r="P35" s="285"/>
      <c r="Q35" s="285"/>
      <c r="R35" s="285"/>
      <c r="S35" s="285"/>
      <c r="T35" s="285"/>
      <c r="U35" s="289"/>
      <c r="X35" s="543"/>
      <c r="Y35" s="407"/>
      <c r="Z35" s="407"/>
    </row>
    <row r="36" spans="3:26" s="72" customFormat="1" x14ac:dyDescent="0.2">
      <c r="C36" s="78"/>
      <c r="D36" s="110" t="s">
        <v>589</v>
      </c>
      <c r="E36" s="114"/>
      <c r="F36" s="115"/>
      <c r="G36" s="285"/>
      <c r="H36" s="285"/>
      <c r="I36" s="285"/>
      <c r="J36" s="285"/>
      <c r="K36" s="285"/>
      <c r="L36" s="285"/>
      <c r="M36" s="285"/>
      <c r="N36" s="285"/>
      <c r="O36" s="285"/>
      <c r="P36" s="285"/>
      <c r="Q36" s="285"/>
      <c r="R36" s="285"/>
      <c r="S36" s="285"/>
      <c r="T36" s="285"/>
      <c r="U36" s="289"/>
    </row>
    <row r="37" spans="3:26" s="72" customFormat="1" x14ac:dyDescent="0.2">
      <c r="C37" s="78"/>
      <c r="D37" s="649" t="s">
        <v>441</v>
      </c>
      <c r="E37" s="650"/>
      <c r="F37" s="650"/>
      <c r="G37" s="285"/>
      <c r="H37" s="649" t="s">
        <v>442</v>
      </c>
      <c r="I37" s="650"/>
      <c r="J37" s="650"/>
      <c r="K37" s="650"/>
      <c r="L37" s="650"/>
      <c r="M37" s="650"/>
      <c r="N37" s="650"/>
      <c r="O37" s="650"/>
      <c r="P37" s="650"/>
      <c r="Q37" s="650"/>
      <c r="R37" s="650"/>
      <c r="S37" s="650"/>
      <c r="T37" s="650"/>
      <c r="U37" s="289"/>
    </row>
    <row r="38" spans="3:26" s="72" customFormat="1" ht="12" thickBot="1" x14ac:dyDescent="0.25">
      <c r="C38" s="291"/>
      <c r="D38" s="283"/>
      <c r="E38" s="283"/>
      <c r="F38" s="283"/>
      <c r="G38" s="283"/>
      <c r="H38" s="283"/>
      <c r="I38" s="283"/>
      <c r="J38" s="283"/>
      <c r="K38" s="283"/>
      <c r="L38" s="283"/>
      <c r="M38" s="283"/>
      <c r="N38" s="283"/>
      <c r="O38" s="283"/>
      <c r="P38" s="283"/>
      <c r="Q38" s="283"/>
      <c r="R38" s="283"/>
      <c r="S38" s="283"/>
      <c r="T38" s="283"/>
      <c r="U38" s="144"/>
    </row>
    <row r="39" spans="3:26" ht="10.9" customHeight="1" x14ac:dyDescent="0.2"/>
    <row r="40" spans="3:26" ht="13.15" customHeight="1" x14ac:dyDescent="0.2">
      <c r="C40" s="625" t="s">
        <v>332</v>
      </c>
      <c r="D40" s="499"/>
      <c r="E40" s="499"/>
      <c r="F40" s="499"/>
      <c r="G40" s="499"/>
      <c r="H40" s="499"/>
      <c r="I40" s="499"/>
      <c r="J40" s="499"/>
      <c r="K40" s="499"/>
      <c r="L40" s="499"/>
      <c r="M40" s="499"/>
      <c r="N40" s="499"/>
      <c r="O40" s="499"/>
      <c r="P40" s="499"/>
      <c r="Q40" s="499"/>
      <c r="R40" s="499"/>
      <c r="S40" s="499"/>
      <c r="T40" s="499"/>
      <c r="U40" s="499"/>
    </row>
    <row r="41" spans="3:26" ht="10.9" customHeight="1" x14ac:dyDescent="0.2">
      <c r="C41" s="460" t="s">
        <v>333</v>
      </c>
      <c r="D41" s="449"/>
      <c r="E41" s="449"/>
      <c r="F41" s="449"/>
      <c r="G41" s="449"/>
      <c r="H41" s="449"/>
    </row>
    <row r="42" spans="3:26" ht="10.9" customHeight="1" x14ac:dyDescent="0.2">
      <c r="C42" s="593" t="s">
        <v>530</v>
      </c>
      <c r="D42" s="448"/>
      <c r="E42" s="448"/>
      <c r="F42" s="448"/>
      <c r="G42" s="448"/>
      <c r="H42" s="448"/>
      <c r="I42" s="448"/>
      <c r="J42" s="448"/>
      <c r="K42" s="448"/>
      <c r="L42" s="448"/>
      <c r="M42" s="448"/>
      <c r="N42" s="448"/>
      <c r="O42" s="448"/>
      <c r="P42" s="448"/>
      <c r="Q42" s="448"/>
      <c r="R42" s="448"/>
      <c r="S42" s="448"/>
      <c r="T42" s="448"/>
      <c r="U42" s="448"/>
    </row>
    <row r="43" spans="3:26" ht="10.9" customHeight="1" x14ac:dyDescent="0.2">
      <c r="C43" s="448"/>
      <c r="D43" s="448"/>
      <c r="E43" s="448"/>
      <c r="F43" s="448"/>
      <c r="G43" s="448"/>
      <c r="H43" s="448"/>
      <c r="I43" s="448"/>
      <c r="J43" s="448"/>
      <c r="K43" s="448"/>
      <c r="L43" s="448"/>
      <c r="M43" s="448"/>
      <c r="N43" s="448"/>
      <c r="O43" s="448"/>
      <c r="P43" s="448"/>
      <c r="Q43" s="448"/>
      <c r="R43" s="448"/>
      <c r="S43" s="448"/>
      <c r="T43" s="448"/>
      <c r="U43" s="448"/>
    </row>
    <row r="44" spans="3:26" ht="10.9" customHeight="1" x14ac:dyDescent="0.2">
      <c r="C44" s="448"/>
      <c r="D44" s="448"/>
      <c r="E44" s="448"/>
      <c r="F44" s="448"/>
      <c r="G44" s="448"/>
      <c r="H44" s="448"/>
      <c r="I44" s="448"/>
      <c r="J44" s="448"/>
      <c r="K44" s="448"/>
      <c r="L44" s="448"/>
      <c r="M44" s="448"/>
      <c r="N44" s="448"/>
      <c r="O44" s="448"/>
      <c r="P44" s="448"/>
      <c r="Q44" s="448"/>
      <c r="R44" s="448"/>
      <c r="S44" s="448"/>
      <c r="T44" s="448"/>
      <c r="U44" s="448"/>
    </row>
    <row r="45" spans="3:26" ht="10.9" customHeight="1" x14ac:dyDescent="0.2">
      <c r="C45" s="448"/>
      <c r="D45" s="448"/>
      <c r="E45" s="448"/>
      <c r="F45" s="448"/>
      <c r="G45" s="448"/>
      <c r="H45" s="448"/>
      <c r="I45" s="448"/>
      <c r="J45" s="448"/>
      <c r="K45" s="448"/>
      <c r="L45" s="448"/>
      <c r="M45" s="448"/>
      <c r="N45" s="448"/>
      <c r="O45" s="448"/>
      <c r="P45" s="448"/>
      <c r="Q45" s="448"/>
      <c r="R45" s="448"/>
      <c r="S45" s="448"/>
      <c r="T45" s="448"/>
      <c r="U45" s="448"/>
    </row>
    <row r="46" spans="3:26" ht="10.9" customHeight="1" x14ac:dyDescent="0.2">
      <c r="C46" s="448"/>
      <c r="D46" s="448"/>
      <c r="E46" s="448"/>
      <c r="F46" s="448"/>
      <c r="G46" s="448"/>
      <c r="H46" s="448"/>
      <c r="I46" s="448"/>
      <c r="J46" s="448"/>
      <c r="K46" s="448"/>
      <c r="L46" s="448"/>
      <c r="M46" s="448"/>
      <c r="N46" s="448"/>
      <c r="O46" s="448"/>
      <c r="P46" s="448"/>
      <c r="Q46" s="448"/>
      <c r="R46" s="448"/>
      <c r="S46" s="448"/>
      <c r="T46" s="448"/>
      <c r="U46" s="448"/>
    </row>
    <row r="47" spans="3:26" ht="10.9" customHeight="1" x14ac:dyDescent="0.2">
      <c r="C47" s="448"/>
      <c r="D47" s="448"/>
      <c r="E47" s="448"/>
      <c r="F47" s="448"/>
      <c r="G47" s="448"/>
      <c r="H47" s="448"/>
      <c r="I47" s="448"/>
      <c r="J47" s="448"/>
      <c r="K47" s="448"/>
      <c r="L47" s="448"/>
      <c r="M47" s="448"/>
      <c r="N47" s="448"/>
      <c r="O47" s="448"/>
      <c r="P47" s="448"/>
      <c r="Q47" s="448"/>
      <c r="R47" s="448"/>
      <c r="S47" s="448"/>
      <c r="T47" s="448"/>
      <c r="U47" s="448"/>
    </row>
    <row r="48" spans="3:26" ht="10.9" customHeight="1" x14ac:dyDescent="0.2">
      <c r="C48" s="448"/>
      <c r="D48" s="448"/>
      <c r="E48" s="448"/>
      <c r="F48" s="448"/>
      <c r="G48" s="448"/>
      <c r="H48" s="448"/>
      <c r="I48" s="448"/>
      <c r="J48" s="448"/>
      <c r="K48" s="448"/>
      <c r="L48" s="448"/>
      <c r="M48" s="448"/>
      <c r="N48" s="448"/>
      <c r="O48" s="448"/>
      <c r="P48" s="448"/>
      <c r="Q48" s="448"/>
      <c r="R48" s="448"/>
      <c r="S48" s="448"/>
      <c r="T48" s="448"/>
      <c r="U48" s="448"/>
    </row>
    <row r="49" spans="3:21" ht="10.9" customHeight="1" x14ac:dyDescent="0.2">
      <c r="C49" s="448"/>
      <c r="D49" s="448"/>
      <c r="E49" s="448"/>
      <c r="F49" s="448"/>
      <c r="G49" s="448"/>
      <c r="H49" s="448"/>
      <c r="I49" s="448"/>
      <c r="J49" s="448"/>
      <c r="K49" s="448"/>
      <c r="L49" s="448"/>
      <c r="M49" s="448"/>
      <c r="N49" s="448"/>
      <c r="O49" s="448"/>
      <c r="P49" s="448"/>
      <c r="Q49" s="448"/>
      <c r="R49" s="448"/>
      <c r="S49" s="448"/>
      <c r="T49" s="448"/>
      <c r="U49" s="448"/>
    </row>
    <row r="50" spans="3:21" ht="31.9" customHeight="1" x14ac:dyDescent="0.2">
      <c r="C50" s="448"/>
      <c r="D50" s="448"/>
      <c r="E50" s="448"/>
      <c r="F50" s="448"/>
      <c r="G50" s="448"/>
      <c r="H50" s="448"/>
      <c r="I50" s="448"/>
      <c r="J50" s="448"/>
      <c r="K50" s="448"/>
      <c r="L50" s="448"/>
      <c r="M50" s="448"/>
      <c r="N50" s="448"/>
      <c r="O50" s="448"/>
      <c r="P50" s="448"/>
      <c r="Q50" s="448"/>
      <c r="R50" s="448"/>
      <c r="S50" s="448"/>
      <c r="T50" s="448"/>
      <c r="U50" s="448"/>
    </row>
    <row r="51" spans="3:21" ht="6" customHeight="1" x14ac:dyDescent="0.2">
      <c r="C51" s="189"/>
      <c r="D51" s="189"/>
      <c r="E51" s="189"/>
      <c r="F51" s="189"/>
      <c r="G51" s="189"/>
      <c r="H51" s="189"/>
      <c r="I51" s="189"/>
      <c r="J51" s="189"/>
      <c r="K51" s="189"/>
      <c r="L51" s="189"/>
      <c r="M51" s="189"/>
      <c r="N51" s="189"/>
      <c r="O51" s="189"/>
      <c r="P51" s="189"/>
      <c r="Q51" s="189"/>
      <c r="R51" s="189"/>
      <c r="S51" s="189"/>
      <c r="T51" s="189"/>
      <c r="U51" s="189"/>
    </row>
    <row r="52" spans="3:21" ht="10.9" customHeight="1" x14ac:dyDescent="0.2">
      <c r="C52" s="546" t="s">
        <v>334</v>
      </c>
      <c r="D52" s="546"/>
      <c r="E52" s="546"/>
      <c r="F52" s="546"/>
      <c r="G52" s="546"/>
      <c r="H52" s="546"/>
      <c r="I52" s="546"/>
      <c r="J52" s="546"/>
      <c r="K52" s="546"/>
      <c r="L52" s="546"/>
      <c r="M52" s="546"/>
      <c r="N52" s="546"/>
      <c r="O52" s="546"/>
      <c r="P52" s="546"/>
      <c r="Q52" s="546"/>
      <c r="R52" s="546"/>
      <c r="S52" s="546"/>
      <c r="T52" s="546"/>
      <c r="U52" s="546"/>
    </row>
    <row r="53" spans="3:21" ht="10.9" customHeight="1" x14ac:dyDescent="0.2">
      <c r="C53" s="546"/>
      <c r="D53" s="546"/>
      <c r="E53" s="546"/>
      <c r="F53" s="546"/>
      <c r="G53" s="546"/>
      <c r="H53" s="546"/>
      <c r="I53" s="546"/>
      <c r="J53" s="546"/>
      <c r="K53" s="546"/>
      <c r="L53" s="546"/>
      <c r="M53" s="546"/>
      <c r="N53" s="546"/>
      <c r="O53" s="546"/>
      <c r="P53" s="546"/>
      <c r="Q53" s="546"/>
      <c r="R53" s="546"/>
      <c r="S53" s="546"/>
      <c r="T53" s="546"/>
      <c r="U53" s="546"/>
    </row>
    <row r="54" spans="3:21" ht="10.9" customHeight="1" x14ac:dyDescent="0.2">
      <c r="C54" s="546"/>
      <c r="D54" s="546"/>
      <c r="E54" s="546"/>
      <c r="F54" s="546"/>
      <c r="G54" s="546"/>
      <c r="H54" s="546"/>
      <c r="I54" s="546"/>
      <c r="J54" s="546"/>
      <c r="K54" s="546"/>
      <c r="L54" s="546"/>
      <c r="M54" s="546"/>
      <c r="N54" s="546"/>
      <c r="O54" s="546"/>
      <c r="P54" s="546"/>
      <c r="Q54" s="546"/>
      <c r="R54" s="546"/>
      <c r="S54" s="546"/>
      <c r="T54" s="546"/>
      <c r="U54" s="546"/>
    </row>
    <row r="55" spans="3:21" ht="10.9" customHeight="1" x14ac:dyDescent="0.2">
      <c r="C55" s="546"/>
      <c r="D55" s="546"/>
      <c r="E55" s="546"/>
      <c r="F55" s="546"/>
      <c r="G55" s="546"/>
      <c r="H55" s="546"/>
      <c r="I55" s="546"/>
      <c r="J55" s="546"/>
      <c r="K55" s="546"/>
      <c r="L55" s="546"/>
      <c r="M55" s="546"/>
      <c r="N55" s="546"/>
      <c r="O55" s="546"/>
      <c r="P55" s="546"/>
      <c r="Q55" s="546"/>
      <c r="R55" s="546"/>
      <c r="S55" s="546"/>
      <c r="T55" s="546"/>
      <c r="U55" s="546"/>
    </row>
    <row r="56" spans="3:21" ht="10.9" customHeight="1" x14ac:dyDescent="0.2">
      <c r="C56" s="546"/>
      <c r="D56" s="546"/>
      <c r="E56" s="546"/>
      <c r="F56" s="546"/>
      <c r="G56" s="546"/>
      <c r="H56" s="546"/>
      <c r="I56" s="546"/>
      <c r="J56" s="546"/>
      <c r="K56" s="546"/>
      <c r="L56" s="546"/>
      <c r="M56" s="546"/>
      <c r="N56" s="546"/>
      <c r="O56" s="546"/>
      <c r="P56" s="546"/>
      <c r="Q56" s="546"/>
      <c r="R56" s="546"/>
      <c r="S56" s="546"/>
      <c r="T56" s="546"/>
      <c r="U56" s="546"/>
    </row>
    <row r="57" spans="3:21" ht="10.9" customHeight="1" x14ac:dyDescent="0.2">
      <c r="C57" s="546"/>
      <c r="D57" s="546"/>
      <c r="E57" s="546"/>
      <c r="F57" s="546"/>
      <c r="G57" s="546"/>
      <c r="H57" s="546"/>
      <c r="I57" s="546"/>
      <c r="J57" s="546"/>
      <c r="K57" s="546"/>
      <c r="L57" s="546"/>
      <c r="M57" s="546"/>
      <c r="N57" s="546"/>
      <c r="O57" s="546"/>
      <c r="P57" s="546"/>
      <c r="Q57" s="546"/>
      <c r="R57" s="546"/>
      <c r="S57" s="546"/>
      <c r="T57" s="546"/>
      <c r="U57" s="546"/>
    </row>
    <row r="58" spans="3:21" ht="10.9" customHeight="1" x14ac:dyDescent="0.2">
      <c r="C58" s="546"/>
      <c r="D58" s="546"/>
      <c r="E58" s="546"/>
      <c r="F58" s="546"/>
      <c r="G58" s="546"/>
      <c r="H58" s="546"/>
      <c r="I58" s="546"/>
      <c r="J58" s="546"/>
      <c r="K58" s="546"/>
      <c r="L58" s="546"/>
      <c r="M58" s="546"/>
      <c r="N58" s="546"/>
      <c r="O58" s="546"/>
      <c r="P58" s="546"/>
      <c r="Q58" s="546"/>
      <c r="R58" s="546"/>
      <c r="S58" s="546"/>
      <c r="T58" s="546"/>
      <c r="U58" s="546"/>
    </row>
    <row r="59" spans="3:21" ht="10.9" customHeight="1" x14ac:dyDescent="0.2">
      <c r="C59" s="546"/>
      <c r="D59" s="546"/>
      <c r="E59" s="546"/>
      <c r="F59" s="546"/>
      <c r="G59" s="546"/>
      <c r="H59" s="546"/>
      <c r="I59" s="546"/>
      <c r="J59" s="546"/>
      <c r="K59" s="546"/>
      <c r="L59" s="546"/>
      <c r="M59" s="546"/>
      <c r="N59" s="546"/>
      <c r="O59" s="546"/>
      <c r="P59" s="546"/>
      <c r="Q59" s="546"/>
      <c r="R59" s="546"/>
      <c r="S59" s="546"/>
      <c r="T59" s="546"/>
      <c r="U59" s="546"/>
    </row>
    <row r="60" spans="3:21" ht="10.9" customHeight="1" x14ac:dyDescent="0.2">
      <c r="C60" s="546"/>
      <c r="D60" s="546"/>
      <c r="E60" s="546"/>
      <c r="F60" s="546"/>
      <c r="G60" s="546"/>
      <c r="H60" s="546"/>
      <c r="I60" s="546"/>
      <c r="J60" s="546"/>
      <c r="K60" s="546"/>
      <c r="L60" s="546"/>
      <c r="M60" s="546"/>
      <c r="N60" s="546"/>
      <c r="O60" s="546"/>
      <c r="P60" s="546"/>
      <c r="Q60" s="546"/>
      <c r="R60" s="546"/>
      <c r="S60" s="546"/>
      <c r="T60" s="546"/>
      <c r="U60" s="546"/>
    </row>
    <row r="61" spans="3:21" s="282" customFormat="1" ht="10.9" customHeight="1" x14ac:dyDescent="0.2">
      <c r="C61" s="546"/>
      <c r="D61" s="546"/>
      <c r="E61" s="546"/>
      <c r="F61" s="546"/>
      <c r="G61" s="546"/>
      <c r="H61" s="546"/>
      <c r="I61" s="546"/>
      <c r="J61" s="546"/>
      <c r="K61" s="546"/>
      <c r="L61" s="546"/>
      <c r="M61" s="546"/>
      <c r="N61" s="546"/>
      <c r="O61" s="546"/>
      <c r="P61" s="546"/>
      <c r="Q61" s="546"/>
      <c r="R61" s="546"/>
      <c r="S61" s="546"/>
      <c r="T61" s="546"/>
      <c r="U61" s="546"/>
    </row>
    <row r="62" spans="3:21" ht="10.9" customHeight="1" x14ac:dyDescent="0.2">
      <c r="C62" s="546"/>
      <c r="D62" s="546"/>
      <c r="E62" s="546"/>
      <c r="F62" s="546"/>
      <c r="G62" s="546"/>
      <c r="H62" s="546"/>
      <c r="I62" s="546"/>
      <c r="J62" s="546"/>
      <c r="K62" s="546"/>
      <c r="L62" s="546"/>
      <c r="M62" s="546"/>
      <c r="N62" s="546"/>
      <c r="O62" s="546"/>
      <c r="P62" s="546"/>
      <c r="Q62" s="546"/>
      <c r="R62" s="546"/>
      <c r="S62" s="546"/>
      <c r="T62" s="546"/>
      <c r="U62" s="546"/>
    </row>
    <row r="63" spans="3:21" ht="10.9" customHeight="1" x14ac:dyDescent="0.2">
      <c r="C63" s="546"/>
      <c r="D63" s="546"/>
      <c r="E63" s="546"/>
      <c r="F63" s="546"/>
      <c r="G63" s="546"/>
      <c r="H63" s="546"/>
      <c r="I63" s="546"/>
      <c r="J63" s="546"/>
      <c r="K63" s="546"/>
      <c r="L63" s="546"/>
      <c r="M63" s="546"/>
      <c r="N63" s="546"/>
      <c r="O63" s="546"/>
      <c r="P63" s="546"/>
      <c r="Q63" s="546"/>
      <c r="R63" s="546"/>
      <c r="S63" s="546"/>
      <c r="T63" s="546"/>
      <c r="U63" s="546"/>
    </row>
    <row r="64" spans="3:21" ht="10.9" customHeight="1" x14ac:dyDescent="0.2">
      <c r="C64" s="546"/>
      <c r="D64" s="546"/>
      <c r="E64" s="546"/>
      <c r="F64" s="546"/>
      <c r="G64" s="546"/>
      <c r="H64" s="546"/>
      <c r="I64" s="546"/>
      <c r="J64" s="546"/>
      <c r="K64" s="546"/>
      <c r="L64" s="546"/>
      <c r="M64" s="546"/>
      <c r="N64" s="546"/>
      <c r="O64" s="546"/>
      <c r="P64" s="546"/>
      <c r="Q64" s="546"/>
      <c r="R64" s="546"/>
      <c r="S64" s="546"/>
      <c r="T64" s="546"/>
      <c r="U64" s="546"/>
    </row>
    <row r="66" spans="3:21" x14ac:dyDescent="0.2">
      <c r="C66" s="593" t="s">
        <v>335</v>
      </c>
      <c r="D66" s="448"/>
      <c r="E66" s="448"/>
      <c r="F66" s="448"/>
      <c r="G66" s="448"/>
      <c r="H66" s="448"/>
      <c r="I66" s="448"/>
      <c r="J66" s="448"/>
      <c r="K66" s="448"/>
      <c r="L66" s="448"/>
      <c r="M66" s="448"/>
      <c r="N66" s="448"/>
      <c r="O66" s="448"/>
      <c r="P66" s="448"/>
      <c r="Q66" s="448"/>
      <c r="R66" s="448"/>
      <c r="S66" s="448"/>
      <c r="T66" s="448"/>
      <c r="U66" s="448"/>
    </row>
    <row r="67" spans="3:21" x14ac:dyDescent="0.2">
      <c r="C67" s="593"/>
      <c r="D67" s="448"/>
      <c r="E67" s="448"/>
      <c r="F67" s="448"/>
      <c r="G67" s="448"/>
      <c r="H67" s="448"/>
      <c r="I67" s="448"/>
      <c r="J67" s="448"/>
      <c r="K67" s="448"/>
      <c r="L67" s="448"/>
      <c r="M67" s="448"/>
      <c r="N67" s="448"/>
      <c r="O67" s="448"/>
      <c r="P67" s="448"/>
      <c r="Q67" s="448"/>
      <c r="R67" s="448"/>
      <c r="S67" s="448"/>
      <c r="T67" s="448"/>
      <c r="U67" s="448"/>
    </row>
    <row r="68" spans="3:21" x14ac:dyDescent="0.2">
      <c r="C68" s="593"/>
      <c r="D68" s="448"/>
      <c r="E68" s="448"/>
      <c r="F68" s="448"/>
      <c r="G68" s="448"/>
      <c r="H68" s="448"/>
      <c r="I68" s="448"/>
      <c r="J68" s="448"/>
      <c r="K68" s="448"/>
      <c r="L68" s="448"/>
      <c r="M68" s="448"/>
      <c r="N68" s="448"/>
      <c r="O68" s="448"/>
      <c r="P68" s="448"/>
      <c r="Q68" s="448"/>
      <c r="R68" s="448"/>
      <c r="S68" s="448"/>
      <c r="T68" s="448"/>
      <c r="U68" s="448"/>
    </row>
    <row r="69" spans="3:21" x14ac:dyDescent="0.2">
      <c r="C69" s="448"/>
      <c r="D69" s="448"/>
      <c r="E69" s="448"/>
      <c r="F69" s="448"/>
      <c r="G69" s="448"/>
      <c r="H69" s="448"/>
      <c r="I69" s="448"/>
      <c r="J69" s="448"/>
      <c r="K69" s="448"/>
      <c r="L69" s="448"/>
      <c r="M69" s="448"/>
      <c r="N69" s="448"/>
      <c r="O69" s="448"/>
      <c r="P69" s="448"/>
      <c r="Q69" s="448"/>
      <c r="R69" s="448"/>
      <c r="S69" s="448"/>
      <c r="T69" s="448"/>
      <c r="U69" s="448"/>
    </row>
    <row r="70" spans="3:21" x14ac:dyDescent="0.2">
      <c r="C70" s="593" t="s">
        <v>336</v>
      </c>
      <c r="D70" s="448"/>
      <c r="E70" s="448"/>
      <c r="F70" s="448"/>
      <c r="G70" s="448"/>
      <c r="H70" s="448"/>
      <c r="I70" s="448"/>
      <c r="J70" s="448"/>
      <c r="K70" s="448"/>
      <c r="L70" s="448"/>
      <c r="M70" s="448"/>
      <c r="N70" s="448"/>
      <c r="O70" s="448"/>
      <c r="P70" s="448"/>
      <c r="Q70" s="448"/>
      <c r="R70" s="448"/>
      <c r="S70" s="448"/>
      <c r="T70" s="448"/>
      <c r="U70" s="448"/>
    </row>
    <row r="71" spans="3:21" x14ac:dyDescent="0.2">
      <c r="C71" s="593"/>
      <c r="D71" s="448"/>
      <c r="E71" s="448"/>
      <c r="F71" s="448"/>
      <c r="G71" s="448"/>
      <c r="H71" s="448"/>
      <c r="I71" s="448"/>
      <c r="J71" s="448"/>
      <c r="K71" s="448"/>
      <c r="L71" s="448"/>
      <c r="M71" s="448"/>
      <c r="N71" s="448"/>
      <c r="O71" s="448"/>
      <c r="P71" s="448"/>
      <c r="Q71" s="448"/>
      <c r="R71" s="448"/>
      <c r="S71" s="448"/>
      <c r="T71" s="448"/>
      <c r="U71" s="448"/>
    </row>
    <row r="72" spans="3:21" s="282" customFormat="1" x14ac:dyDescent="0.2">
      <c r="C72" s="593"/>
      <c r="D72" s="448"/>
      <c r="E72" s="448"/>
      <c r="F72" s="448"/>
      <c r="G72" s="448"/>
      <c r="H72" s="448"/>
      <c r="I72" s="448"/>
      <c r="J72" s="448"/>
      <c r="K72" s="448"/>
      <c r="L72" s="448"/>
      <c r="M72" s="448"/>
      <c r="N72" s="448"/>
      <c r="O72" s="448"/>
      <c r="P72" s="448"/>
      <c r="Q72" s="448"/>
      <c r="R72" s="448"/>
      <c r="S72" s="448"/>
      <c r="T72" s="448"/>
      <c r="U72" s="448"/>
    </row>
    <row r="73" spans="3:21" x14ac:dyDescent="0.2">
      <c r="C73" s="593"/>
      <c r="D73" s="448"/>
      <c r="E73" s="448"/>
      <c r="F73" s="448"/>
      <c r="G73" s="448"/>
      <c r="H73" s="448"/>
      <c r="I73" s="448"/>
      <c r="J73" s="448"/>
      <c r="K73" s="448"/>
      <c r="L73" s="448"/>
      <c r="M73" s="448"/>
      <c r="N73" s="448"/>
      <c r="O73" s="448"/>
      <c r="P73" s="448"/>
      <c r="Q73" s="448"/>
      <c r="R73" s="448"/>
      <c r="S73" s="448"/>
      <c r="T73" s="448"/>
      <c r="U73" s="448"/>
    </row>
    <row r="74" spans="3:21" x14ac:dyDescent="0.2">
      <c r="C74" s="449"/>
      <c r="D74" s="449"/>
      <c r="E74" s="449"/>
      <c r="F74" s="449"/>
      <c r="G74" s="449"/>
      <c r="H74" s="449"/>
      <c r="I74" s="449"/>
      <c r="J74" s="449"/>
      <c r="K74" s="449"/>
      <c r="L74" s="449"/>
      <c r="M74" s="449"/>
      <c r="N74" s="449"/>
      <c r="O74" s="449"/>
      <c r="P74" s="449"/>
      <c r="Q74" s="449"/>
      <c r="R74" s="449"/>
      <c r="S74" s="449"/>
      <c r="T74" s="449"/>
      <c r="U74" s="449"/>
    </row>
    <row r="75" spans="3:21" x14ac:dyDescent="0.2">
      <c r="C75" s="593" t="s">
        <v>337</v>
      </c>
      <c r="D75" s="448"/>
      <c r="E75" s="448"/>
      <c r="F75" s="448"/>
      <c r="G75" s="448"/>
      <c r="H75" s="448"/>
      <c r="I75" s="448"/>
      <c r="J75" s="448"/>
      <c r="K75" s="448"/>
      <c r="L75" s="448"/>
      <c r="M75" s="448"/>
      <c r="N75" s="448"/>
      <c r="O75" s="448"/>
      <c r="P75" s="448"/>
      <c r="Q75" s="448"/>
      <c r="R75" s="448"/>
      <c r="S75" s="448"/>
      <c r="T75" s="448"/>
      <c r="U75" s="448"/>
    </row>
    <row r="76" spans="3:21" x14ac:dyDescent="0.2">
      <c r="C76" s="449"/>
      <c r="D76" s="449"/>
      <c r="E76" s="449"/>
      <c r="F76" s="449"/>
      <c r="G76" s="449"/>
      <c r="H76" s="449"/>
      <c r="I76" s="449"/>
      <c r="J76" s="449"/>
      <c r="K76" s="449"/>
      <c r="L76" s="449"/>
      <c r="M76" s="449"/>
      <c r="N76" s="449"/>
      <c r="O76" s="449"/>
      <c r="P76" s="449"/>
      <c r="Q76" s="449"/>
      <c r="R76" s="449"/>
      <c r="S76" s="449"/>
      <c r="T76" s="449"/>
      <c r="U76" s="449"/>
    </row>
    <row r="77" spans="3:21" ht="12" thickBot="1" x14ac:dyDescent="0.25"/>
    <row r="78" spans="3:21" s="72" customFormat="1" ht="12" thickBot="1" x14ac:dyDescent="0.25">
      <c r="D78" s="651" t="s">
        <v>449</v>
      </c>
      <c r="E78" s="652"/>
      <c r="F78" s="284"/>
      <c r="G78" s="284"/>
      <c r="H78" s="284"/>
      <c r="I78" s="284"/>
      <c r="J78" s="284"/>
      <c r="K78" s="284"/>
      <c r="L78" s="284"/>
      <c r="M78" s="284"/>
      <c r="N78" s="284"/>
      <c r="O78" s="284"/>
      <c r="P78" s="284"/>
      <c r="Q78" s="284"/>
      <c r="R78" s="284"/>
      <c r="S78" s="284"/>
      <c r="T78" s="284"/>
      <c r="U78" s="284"/>
    </row>
    <row r="79" spans="3:21" s="72" customFormat="1" ht="12" thickBot="1" x14ac:dyDescent="0.25">
      <c r="C79" s="290"/>
      <c r="D79" s="653"/>
      <c r="E79" s="654"/>
      <c r="F79" s="286"/>
      <c r="G79" s="287"/>
      <c r="H79" s="287"/>
      <c r="I79" s="287"/>
      <c r="J79" s="287"/>
      <c r="K79" s="287"/>
      <c r="L79" s="287"/>
      <c r="M79" s="287"/>
      <c r="N79" s="287"/>
      <c r="O79" s="287"/>
      <c r="P79" s="287"/>
      <c r="Q79" s="287"/>
      <c r="R79" s="287"/>
      <c r="S79" s="287"/>
      <c r="T79" s="287"/>
      <c r="U79" s="288"/>
    </row>
    <row r="80" spans="3:21" s="72" customFormat="1" x14ac:dyDescent="0.2">
      <c r="C80" s="78"/>
      <c r="D80" s="285"/>
      <c r="E80" s="285"/>
      <c r="F80" s="285"/>
      <c r="G80" s="285"/>
      <c r="H80" s="285"/>
      <c r="I80" s="285"/>
      <c r="J80" s="285"/>
      <c r="K80" s="285"/>
      <c r="L80" s="285"/>
      <c r="M80" s="285"/>
      <c r="N80" s="285"/>
      <c r="O80" s="285"/>
      <c r="P80" s="285"/>
      <c r="Q80" s="285"/>
      <c r="R80" s="285"/>
      <c r="S80" s="285"/>
      <c r="T80" s="285"/>
      <c r="U80" s="289"/>
    </row>
    <row r="81" spans="2:26" s="72" customFormat="1" ht="12.75" x14ac:dyDescent="0.2">
      <c r="C81" s="78"/>
      <c r="D81" s="110" t="s">
        <v>589</v>
      </c>
      <c r="E81" s="114"/>
      <c r="F81" s="115"/>
      <c r="G81" s="285"/>
      <c r="H81" s="285"/>
      <c r="I81" s="285"/>
      <c r="J81" s="285"/>
      <c r="K81" s="285"/>
      <c r="L81" s="285"/>
      <c r="M81" s="285"/>
      <c r="N81" s="285"/>
      <c r="O81" s="285"/>
      <c r="P81" s="285"/>
      <c r="Q81" s="285"/>
      <c r="R81" s="285"/>
      <c r="S81" s="285"/>
      <c r="T81" s="285"/>
      <c r="U81" s="289"/>
      <c r="X81" s="543"/>
      <c r="Y81" s="407"/>
      <c r="Z81" s="407"/>
    </row>
    <row r="82" spans="2:26" s="72" customFormat="1" x14ac:dyDescent="0.2">
      <c r="C82" s="78"/>
      <c r="D82" s="649" t="s">
        <v>441</v>
      </c>
      <c r="E82" s="650"/>
      <c r="F82" s="650"/>
      <c r="G82" s="285"/>
      <c r="H82" s="649" t="s">
        <v>442</v>
      </c>
      <c r="I82" s="650"/>
      <c r="J82" s="650"/>
      <c r="K82" s="650"/>
      <c r="L82" s="650"/>
      <c r="M82" s="650"/>
      <c r="N82" s="650"/>
      <c r="O82" s="650"/>
      <c r="P82" s="650"/>
      <c r="Q82" s="650"/>
      <c r="R82" s="650"/>
      <c r="S82" s="650"/>
      <c r="T82" s="650"/>
      <c r="U82" s="289"/>
    </row>
    <row r="83" spans="2:26" s="72" customFormat="1" ht="12" thickBot="1" x14ac:dyDescent="0.25">
      <c r="C83" s="291"/>
      <c r="D83" s="283"/>
      <c r="E83" s="283"/>
      <c r="F83" s="283"/>
      <c r="G83" s="283"/>
      <c r="H83" s="283"/>
      <c r="I83" s="283"/>
      <c r="J83" s="283"/>
      <c r="K83" s="283"/>
      <c r="L83" s="283"/>
      <c r="M83" s="283"/>
      <c r="N83" s="283"/>
      <c r="O83" s="283"/>
      <c r="P83" s="283"/>
      <c r="Q83" s="283"/>
      <c r="R83" s="283"/>
      <c r="S83" s="283"/>
      <c r="T83" s="283"/>
      <c r="U83" s="144"/>
    </row>
    <row r="84" spans="2:26" ht="12" thickBot="1" x14ac:dyDescent="0.25">
      <c r="C84" s="195"/>
      <c r="D84" s="195"/>
      <c r="E84" s="195"/>
      <c r="F84" s="195"/>
      <c r="G84" s="195"/>
      <c r="H84" s="195"/>
      <c r="I84" s="195"/>
      <c r="J84" s="195"/>
      <c r="K84" s="195"/>
      <c r="L84" s="195"/>
      <c r="M84" s="195"/>
      <c r="N84" s="195"/>
      <c r="O84" s="195"/>
      <c r="P84" s="195"/>
      <c r="Q84" s="195"/>
      <c r="R84" s="195"/>
      <c r="S84" s="195"/>
      <c r="T84" s="195"/>
      <c r="U84" s="195"/>
    </row>
    <row r="85" spans="2:26" ht="13.15" customHeight="1" x14ac:dyDescent="0.2">
      <c r="B85" s="668" t="s">
        <v>338</v>
      </c>
      <c r="C85" s="696"/>
      <c r="D85" s="696"/>
      <c r="E85" s="696"/>
      <c r="F85" s="696"/>
      <c r="G85" s="696"/>
      <c r="H85" s="696"/>
      <c r="I85" s="696"/>
      <c r="J85" s="696"/>
      <c r="K85" s="696"/>
      <c r="L85" s="696"/>
      <c r="M85" s="696"/>
      <c r="N85" s="696"/>
      <c r="O85" s="696"/>
      <c r="P85" s="696"/>
      <c r="Q85" s="696"/>
      <c r="R85" s="696"/>
      <c r="S85" s="696"/>
      <c r="T85" s="696"/>
      <c r="U85" s="697"/>
      <c r="V85" s="187"/>
    </row>
    <row r="86" spans="2:26" ht="7.15" customHeight="1" x14ac:dyDescent="0.2">
      <c r="B86" s="740"/>
      <c r="C86" s="741"/>
      <c r="D86" s="741"/>
      <c r="E86" s="741"/>
      <c r="F86" s="741"/>
      <c r="G86" s="741"/>
      <c r="H86" s="741"/>
      <c r="I86" s="741"/>
      <c r="J86" s="741"/>
      <c r="K86" s="741"/>
      <c r="L86" s="741"/>
      <c r="M86" s="741"/>
      <c r="N86" s="741"/>
      <c r="O86" s="741"/>
      <c r="P86" s="741"/>
      <c r="Q86" s="741"/>
      <c r="R86" s="741"/>
      <c r="S86" s="741"/>
      <c r="T86" s="741"/>
      <c r="U86" s="742"/>
    </row>
    <row r="87" spans="2:26" ht="10.15" customHeight="1" x14ac:dyDescent="0.2">
      <c r="B87" s="743" t="s">
        <v>547</v>
      </c>
      <c r="C87" s="744"/>
      <c r="D87" s="744"/>
      <c r="E87" s="744"/>
      <c r="F87" s="744"/>
      <c r="G87" s="744"/>
      <c r="H87" s="744"/>
      <c r="I87" s="744"/>
      <c r="J87" s="744"/>
      <c r="K87" s="744"/>
      <c r="L87" s="744"/>
      <c r="M87" s="744"/>
      <c r="N87" s="744"/>
      <c r="O87" s="744"/>
      <c r="P87" s="744"/>
      <c r="Q87" s="744"/>
      <c r="R87" s="744"/>
      <c r="S87" s="744"/>
      <c r="T87" s="744"/>
      <c r="U87" s="745"/>
    </row>
    <row r="88" spans="2:26" s="282" customFormat="1" ht="10.15" customHeight="1" x14ac:dyDescent="0.2">
      <c r="B88" s="746"/>
      <c r="C88" s="483"/>
      <c r="D88" s="483"/>
      <c r="E88" s="483"/>
      <c r="F88" s="483"/>
      <c r="G88" s="483"/>
      <c r="H88" s="483"/>
      <c r="I88" s="483"/>
      <c r="J88" s="483"/>
      <c r="K88" s="483"/>
      <c r="L88" s="483"/>
      <c r="M88" s="483"/>
      <c r="N88" s="483"/>
      <c r="O88" s="483"/>
      <c r="P88" s="483"/>
      <c r="Q88" s="483"/>
      <c r="R88" s="483"/>
      <c r="S88" s="483"/>
      <c r="T88" s="483"/>
      <c r="U88" s="706"/>
    </row>
    <row r="89" spans="2:26" x14ac:dyDescent="0.2">
      <c r="B89" s="747"/>
      <c r="C89" s="483"/>
      <c r="D89" s="483"/>
      <c r="E89" s="483"/>
      <c r="F89" s="483"/>
      <c r="G89" s="483"/>
      <c r="H89" s="483"/>
      <c r="I89" s="483"/>
      <c r="J89" s="483"/>
      <c r="K89" s="483"/>
      <c r="L89" s="483"/>
      <c r="M89" s="483"/>
      <c r="N89" s="483"/>
      <c r="O89" s="483"/>
      <c r="P89" s="483"/>
      <c r="Q89" s="483"/>
      <c r="R89" s="483"/>
      <c r="S89" s="483"/>
      <c r="T89" s="483"/>
      <c r="U89" s="706"/>
    </row>
    <row r="90" spans="2:26" s="311" customFormat="1" ht="6" customHeight="1" x14ac:dyDescent="0.2">
      <c r="B90" s="317"/>
      <c r="C90" s="727" t="s">
        <v>539</v>
      </c>
      <c r="D90" s="728"/>
      <c r="E90" s="729"/>
      <c r="F90" s="729"/>
      <c r="G90" s="729"/>
      <c r="H90" s="729"/>
      <c r="I90" s="729"/>
      <c r="J90" s="729"/>
      <c r="K90" s="729"/>
      <c r="L90" s="729"/>
      <c r="M90" s="729"/>
      <c r="N90" s="729"/>
      <c r="O90" s="729"/>
      <c r="P90" s="729"/>
      <c r="Q90" s="729"/>
      <c r="R90" s="729"/>
      <c r="S90" s="729"/>
      <c r="T90" s="729"/>
      <c r="U90" s="730"/>
    </row>
    <row r="91" spans="2:26" s="311" customFormat="1" x14ac:dyDescent="0.2">
      <c r="B91" s="317"/>
      <c r="C91" s="729"/>
      <c r="D91" s="729"/>
      <c r="E91" s="729"/>
      <c r="F91" s="729"/>
      <c r="G91" s="729"/>
      <c r="H91" s="729"/>
      <c r="I91" s="729"/>
      <c r="J91" s="729"/>
      <c r="K91" s="729"/>
      <c r="L91" s="729"/>
      <c r="M91" s="729"/>
      <c r="N91" s="729"/>
      <c r="O91" s="729"/>
      <c r="P91" s="729"/>
      <c r="Q91" s="729"/>
      <c r="R91" s="729"/>
      <c r="S91" s="729"/>
      <c r="T91" s="729"/>
      <c r="U91" s="730"/>
    </row>
    <row r="92" spans="2:26" s="311" customFormat="1" x14ac:dyDescent="0.2">
      <c r="B92" s="317"/>
      <c r="C92" s="729"/>
      <c r="D92" s="729"/>
      <c r="E92" s="729"/>
      <c r="F92" s="729"/>
      <c r="G92" s="729"/>
      <c r="H92" s="729"/>
      <c r="I92" s="729"/>
      <c r="J92" s="729"/>
      <c r="K92" s="729"/>
      <c r="L92" s="729"/>
      <c r="M92" s="729"/>
      <c r="N92" s="729"/>
      <c r="O92" s="729"/>
      <c r="P92" s="729"/>
      <c r="Q92" s="729"/>
      <c r="R92" s="729"/>
      <c r="S92" s="729"/>
      <c r="T92" s="729"/>
      <c r="U92" s="730"/>
    </row>
    <row r="93" spans="2:26" s="311" customFormat="1" x14ac:dyDescent="0.2">
      <c r="B93" s="317"/>
      <c r="C93" s="729"/>
      <c r="D93" s="729"/>
      <c r="E93" s="729"/>
      <c r="F93" s="729"/>
      <c r="G93" s="729"/>
      <c r="H93" s="729"/>
      <c r="I93" s="729"/>
      <c r="J93" s="729"/>
      <c r="K93" s="729"/>
      <c r="L93" s="729"/>
      <c r="M93" s="729"/>
      <c r="N93" s="729"/>
      <c r="O93" s="729"/>
      <c r="P93" s="729"/>
      <c r="Q93" s="729"/>
      <c r="R93" s="729"/>
      <c r="S93" s="729"/>
      <c r="T93" s="729"/>
      <c r="U93" s="730"/>
    </row>
    <row r="94" spans="2:26" s="311" customFormat="1" ht="10.9" customHeight="1" x14ac:dyDescent="0.2">
      <c r="B94" s="317"/>
      <c r="C94" s="731" t="str">
        <f>IF('Dati '!$C$56&lt;&gt;"",'Dati '!$C$56,"")</f>
        <v/>
      </c>
      <c r="D94" s="442"/>
      <c r="E94" s="310"/>
      <c r="F94" s="168"/>
      <c r="G94" s="168"/>
      <c r="H94" s="168"/>
      <c r="I94" s="168"/>
      <c r="J94" s="168"/>
      <c r="K94" s="168"/>
      <c r="L94" s="168"/>
      <c r="M94" s="168"/>
      <c r="N94" s="168"/>
      <c r="O94" s="168"/>
      <c r="P94" s="168"/>
      <c r="Q94" s="168"/>
      <c r="R94" s="168"/>
      <c r="S94" s="168"/>
      <c r="T94" s="310"/>
      <c r="U94" s="158"/>
    </row>
    <row r="95" spans="2:26" s="311" customFormat="1" ht="10.9" customHeight="1" x14ac:dyDescent="0.2">
      <c r="B95" s="317"/>
      <c r="C95" s="319"/>
      <c r="D95" s="319"/>
      <c r="E95" s="310"/>
      <c r="F95" s="168"/>
      <c r="G95" s="168"/>
      <c r="H95" s="168"/>
      <c r="I95" s="168"/>
      <c r="J95" s="168"/>
      <c r="K95" s="168"/>
      <c r="L95" s="168"/>
      <c r="M95" s="168"/>
      <c r="N95" s="168"/>
      <c r="O95" s="168"/>
      <c r="P95" s="168"/>
      <c r="Q95" s="168"/>
      <c r="R95" s="168"/>
      <c r="S95" s="168"/>
      <c r="T95" s="310"/>
      <c r="U95" s="158"/>
    </row>
    <row r="96" spans="2:26" s="311" customFormat="1" ht="10.9" customHeight="1" x14ac:dyDescent="0.2">
      <c r="B96" s="314"/>
      <c r="C96" s="842" t="s">
        <v>540</v>
      </c>
      <c r="D96" s="441"/>
      <c r="E96" s="441"/>
      <c r="F96" s="441"/>
      <c r="G96" s="441"/>
      <c r="H96" s="320"/>
      <c r="I96" s="320"/>
      <c r="J96" s="320"/>
      <c r="K96" s="320"/>
      <c r="L96" s="320"/>
      <c r="M96" s="320"/>
      <c r="N96" s="320"/>
      <c r="O96" s="320"/>
      <c r="P96" s="320"/>
      <c r="Q96" s="320"/>
      <c r="R96" s="320"/>
      <c r="S96" s="320"/>
      <c r="T96" s="313"/>
      <c r="U96" s="322"/>
    </row>
    <row r="97" spans="2:22" x14ac:dyDescent="0.2">
      <c r="B97" s="314"/>
      <c r="C97" s="739" t="s">
        <v>541</v>
      </c>
      <c r="D97" s="478"/>
      <c r="E97" s="754" t="str">
        <f>IF(C94=Fonti!C27,Fonti!J29,"")</f>
        <v/>
      </c>
      <c r="F97" s="755"/>
      <c r="G97" s="755"/>
      <c r="H97" s="755"/>
      <c r="I97" s="755"/>
      <c r="J97" s="755"/>
      <c r="K97" s="755"/>
      <c r="L97" s="755"/>
      <c r="M97" s="755"/>
      <c r="N97" s="755"/>
      <c r="O97" s="755"/>
      <c r="P97" s="755"/>
      <c r="Q97" s="755"/>
      <c r="R97" s="755"/>
      <c r="S97" s="755"/>
      <c r="T97" s="755"/>
      <c r="U97" s="756"/>
    </row>
    <row r="98" spans="2:22" x14ac:dyDescent="0.2">
      <c r="B98" s="314"/>
      <c r="C98" s="739" t="s">
        <v>542</v>
      </c>
      <c r="D98" s="491"/>
      <c r="E98" s="737" t="str">
        <f>IF(AND(('Dati '!E60&lt;&gt;""),('Dati '!E60&lt;&gt;Fonti!J23)),'Dati '!E60,"")</f>
        <v/>
      </c>
      <c r="F98" s="737"/>
      <c r="G98" s="737"/>
      <c r="H98" s="737"/>
      <c r="I98" s="737"/>
      <c r="J98" s="737"/>
      <c r="K98" s="737"/>
      <c r="L98" s="737"/>
      <c r="M98" s="737"/>
      <c r="N98" s="737"/>
      <c r="O98" s="737"/>
      <c r="P98" s="737"/>
      <c r="Q98" s="737"/>
      <c r="R98" s="737"/>
      <c r="S98" s="737"/>
      <c r="T98" s="737"/>
      <c r="U98" s="738"/>
    </row>
    <row r="99" spans="2:22" x14ac:dyDescent="0.2">
      <c r="B99" s="314"/>
      <c r="C99" s="739" t="s">
        <v>543</v>
      </c>
      <c r="D99" s="491"/>
      <c r="E99" s="491"/>
      <c r="F99" s="737" t="str">
        <f>IF('Dati '!E61&lt;&gt;"",'Dati '!E61,"")</f>
        <v/>
      </c>
      <c r="G99" s="737"/>
      <c r="H99" s="737"/>
      <c r="I99" s="737"/>
      <c r="J99" s="737"/>
      <c r="K99" s="737"/>
      <c r="L99" s="737"/>
      <c r="M99" s="737"/>
      <c r="N99" s="737"/>
      <c r="O99" s="737"/>
      <c r="P99" s="737"/>
      <c r="Q99" s="737"/>
      <c r="R99" s="737"/>
      <c r="S99" s="737"/>
      <c r="T99" s="737"/>
      <c r="U99" s="738"/>
    </row>
    <row r="100" spans="2:22" x14ac:dyDescent="0.2">
      <c r="B100" s="314"/>
      <c r="C100" s="739" t="s">
        <v>544</v>
      </c>
      <c r="D100" s="491"/>
      <c r="E100" s="491"/>
      <c r="F100" s="491"/>
      <c r="G100" s="491"/>
      <c r="H100" s="491"/>
      <c r="I100" s="737" t="str">
        <f>IF('Dati '!G62&lt;&gt;"",'Dati '!G62,"")</f>
        <v/>
      </c>
      <c r="J100" s="737"/>
      <c r="K100" s="737"/>
      <c r="L100" s="737"/>
      <c r="M100" s="737"/>
      <c r="N100" s="737"/>
      <c r="O100" s="737"/>
      <c r="P100" s="737"/>
      <c r="Q100" s="737"/>
      <c r="R100" s="737"/>
      <c r="S100" s="737"/>
      <c r="T100" s="737"/>
      <c r="U100" s="738"/>
    </row>
    <row r="101" spans="2:22" x14ac:dyDescent="0.2">
      <c r="B101" s="314"/>
      <c r="C101" s="752" t="s">
        <v>545</v>
      </c>
      <c r="D101" s="739"/>
      <c r="E101" s="491"/>
      <c r="F101" s="313"/>
      <c r="G101" s="313"/>
      <c r="H101" s="313"/>
      <c r="I101" s="313"/>
      <c r="J101" s="313"/>
      <c r="K101" s="313"/>
      <c r="L101" s="313"/>
      <c r="M101" s="313"/>
      <c r="N101" s="313"/>
      <c r="O101" s="313"/>
      <c r="P101" s="313"/>
      <c r="Q101" s="313"/>
      <c r="R101" s="313"/>
      <c r="S101" s="313"/>
      <c r="T101" s="313"/>
      <c r="U101" s="322"/>
    </row>
    <row r="102" spans="2:22" x14ac:dyDescent="0.2">
      <c r="B102" s="314"/>
      <c r="C102" s="321" t="str">
        <f>IF('Dati '!$D$63=D102,"X","")</f>
        <v/>
      </c>
      <c r="D102" s="313" t="s">
        <v>362</v>
      </c>
      <c r="E102" s="313"/>
      <c r="F102" s="313"/>
      <c r="G102" s="313"/>
      <c r="H102" s="313"/>
      <c r="I102" s="321" t="str">
        <f>IF('Dati '!$D$63=J102,"X","")</f>
        <v/>
      </c>
      <c r="J102" s="735" t="s">
        <v>364</v>
      </c>
      <c r="K102" s="478"/>
      <c r="L102" s="478"/>
      <c r="M102" s="478"/>
      <c r="N102" s="478"/>
      <c r="O102" s="478"/>
      <c r="P102" s="478"/>
      <c r="Q102" s="478"/>
      <c r="R102" s="478"/>
      <c r="S102" s="478"/>
      <c r="T102" s="478"/>
      <c r="U102" s="736"/>
    </row>
    <row r="103" spans="2:22" x14ac:dyDescent="0.2">
      <c r="B103" s="314"/>
      <c r="C103" s="321" t="str">
        <f>IF('Dati '!$D$63=D103,"X","")</f>
        <v/>
      </c>
      <c r="D103" s="312" t="s">
        <v>363</v>
      </c>
      <c r="E103" s="313"/>
      <c r="F103" s="313"/>
      <c r="G103" s="313"/>
      <c r="H103" s="313"/>
      <c r="I103" s="321" t="str">
        <f>IF('Dati '!$D$63=J103,"X","")</f>
        <v/>
      </c>
      <c r="J103" s="491" t="s">
        <v>365</v>
      </c>
      <c r="K103" s="478"/>
      <c r="L103" s="478"/>
      <c r="M103" s="737" t="str">
        <f>IF('Dati '!G63&lt;&gt;Fonti!C25,'Dati '!G63,"")</f>
        <v/>
      </c>
      <c r="N103" s="737"/>
      <c r="O103" s="737"/>
      <c r="P103" s="737"/>
      <c r="Q103" s="737"/>
      <c r="R103" s="737"/>
      <c r="S103" s="737"/>
      <c r="T103" s="737"/>
      <c r="U103" s="738"/>
    </row>
    <row r="104" spans="2:22" s="233" customFormat="1" ht="6" customHeight="1" x14ac:dyDescent="0.2">
      <c r="B104" s="243"/>
      <c r="C104" s="258"/>
      <c r="D104" s="259"/>
      <c r="E104" s="168"/>
      <c r="F104" s="168"/>
      <c r="G104" s="168"/>
      <c r="H104" s="168"/>
      <c r="I104" s="168"/>
      <c r="J104" s="168"/>
      <c r="K104" s="168"/>
      <c r="L104" s="168"/>
      <c r="M104" s="168"/>
      <c r="N104" s="168"/>
      <c r="O104" s="168"/>
      <c r="P104" s="168"/>
      <c r="Q104" s="168"/>
      <c r="R104" s="168"/>
      <c r="S104" s="168"/>
      <c r="T104" s="246"/>
      <c r="U104" s="158"/>
    </row>
    <row r="105" spans="2:22" s="233" customFormat="1" ht="10.9" customHeight="1" x14ac:dyDescent="0.2">
      <c r="B105" s="243"/>
      <c r="C105" s="703" t="s">
        <v>546</v>
      </c>
      <c r="D105" s="390"/>
      <c r="E105" s="390"/>
      <c r="F105" s="390"/>
      <c r="G105" s="390"/>
      <c r="H105" s="168"/>
      <c r="I105" s="168"/>
      <c r="J105" s="168"/>
      <c r="K105" s="168"/>
      <c r="L105" s="168"/>
      <c r="M105" s="168"/>
      <c r="N105" s="168"/>
      <c r="O105" s="168"/>
      <c r="P105" s="168"/>
      <c r="Q105" s="168"/>
      <c r="R105" s="168"/>
      <c r="S105" s="168"/>
      <c r="T105" s="246"/>
      <c r="U105" s="158"/>
    </row>
    <row r="106" spans="2:22" x14ac:dyDescent="0.2">
      <c r="B106" s="194"/>
      <c r="C106" s="480" t="s">
        <v>339</v>
      </c>
      <c r="D106" s="765"/>
      <c r="E106" s="765"/>
      <c r="F106" s="765"/>
      <c r="G106" s="765"/>
      <c r="H106" s="765"/>
      <c r="I106" s="765"/>
      <c r="J106" s="765"/>
      <c r="K106" s="765"/>
      <c r="L106" s="765"/>
      <c r="M106" s="765"/>
      <c r="N106" s="765"/>
      <c r="O106" s="765"/>
      <c r="P106" s="765"/>
      <c r="Q106" s="765"/>
      <c r="R106" s="765"/>
      <c r="S106" s="765"/>
      <c r="T106" s="765"/>
      <c r="U106" s="766"/>
    </row>
    <row r="107" spans="2:22" ht="6" customHeight="1" thickBot="1" x14ac:dyDescent="0.25">
      <c r="B107" s="194"/>
      <c r="C107" s="499"/>
      <c r="D107" s="483"/>
      <c r="E107" s="222"/>
      <c r="F107" s="147"/>
      <c r="G107" s="147"/>
      <c r="H107" s="147"/>
      <c r="I107" s="147"/>
      <c r="J107" s="147"/>
      <c r="K107" s="147"/>
      <c r="L107" s="147"/>
      <c r="M107" s="147"/>
      <c r="N107" s="147"/>
      <c r="O107" s="147"/>
      <c r="P107" s="147"/>
      <c r="Q107" s="147"/>
      <c r="R107" s="147"/>
      <c r="S107" s="147"/>
      <c r="T107" s="147"/>
      <c r="U107" s="153"/>
    </row>
    <row r="108" spans="2:22" ht="10.9" customHeight="1" x14ac:dyDescent="0.2">
      <c r="B108" s="194"/>
      <c r="C108" s="711" t="s">
        <v>46</v>
      </c>
      <c r="D108" s="790"/>
      <c r="E108" s="520" t="str">
        <f>IF(AND('Dati '!D68&lt;&gt;"",'Dati '!D68&lt;&gt;Fonti!J23),'Dati '!D68,"")</f>
        <v/>
      </c>
      <c r="F108" s="521"/>
      <c r="G108" s="521"/>
      <c r="H108" s="521"/>
      <c r="I108" s="255" t="s">
        <v>376</v>
      </c>
      <c r="J108" s="734" t="str">
        <f>IF('Dati '!J68&lt;&gt;"",'Dati '!J68,"")</f>
        <v/>
      </c>
      <c r="K108" s="734"/>
      <c r="L108" s="734"/>
      <c r="M108" s="840" t="s">
        <v>323</v>
      </c>
      <c r="N108" s="840"/>
      <c r="O108" s="840"/>
      <c r="P108" s="840"/>
      <c r="Q108" s="520" t="str">
        <f>IF('Dati '!P68&lt;&gt;"",'Dati '!P68,"")</f>
        <v/>
      </c>
      <c r="R108" s="521"/>
      <c r="S108" s="521"/>
      <c r="T108" s="521"/>
      <c r="U108" s="841"/>
    </row>
    <row r="109" spans="2:22" ht="10.9" customHeight="1" x14ac:dyDescent="0.2">
      <c r="B109" s="194"/>
      <c r="C109" s="717" t="s">
        <v>28</v>
      </c>
      <c r="D109" s="416"/>
      <c r="E109" s="251" t="str">
        <f>IF('Dati '!D69&lt;&gt;"",'Dati '!D69,"")</f>
        <v/>
      </c>
      <c r="F109" s="150" t="s">
        <v>47</v>
      </c>
      <c r="G109" s="461" t="str">
        <f>IF('Dati '!F69&lt;&gt;"",'Dati '!F69,"")</f>
        <v/>
      </c>
      <c r="H109" s="461"/>
      <c r="I109" s="461"/>
      <c r="J109" s="461"/>
      <c r="K109" s="435" t="s">
        <v>40</v>
      </c>
      <c r="L109" s="435"/>
      <c r="M109" s="251" t="str">
        <f>IF('Dati '!K69&lt;&gt;"",'Dati '!K69,"")</f>
        <v/>
      </c>
      <c r="N109" s="435" t="s">
        <v>48</v>
      </c>
      <c r="O109" s="435"/>
      <c r="P109" s="435"/>
      <c r="Q109" s="435"/>
      <c r="R109" s="732" t="str">
        <f>IF('Dati '!P69&lt;&gt;"",'Dati '!P69,"")</f>
        <v/>
      </c>
      <c r="S109" s="732"/>
      <c r="T109" s="732"/>
      <c r="U109" s="733"/>
      <c r="V109" s="151"/>
    </row>
    <row r="110" spans="2:22" ht="10.9" customHeight="1" x14ac:dyDescent="0.2">
      <c r="B110" s="194"/>
      <c r="C110" s="762" t="s">
        <v>43</v>
      </c>
      <c r="D110" s="466"/>
      <c r="E110" s="461" t="str">
        <f>IF('Dati '!D70&lt;&gt;"",'Dati '!D70,"")</f>
        <v/>
      </c>
      <c r="F110" s="434"/>
      <c r="G110" s="435" t="s">
        <v>42</v>
      </c>
      <c r="H110" s="435"/>
      <c r="I110" s="435"/>
      <c r="J110" s="464" t="str">
        <f>IF('Dati '!I70&lt;&gt;"",'Dati '!I70,"")</f>
        <v/>
      </c>
      <c r="K110" s="464"/>
      <c r="L110" s="464"/>
      <c r="M110" s="464"/>
      <c r="N110" s="435" t="s">
        <v>375</v>
      </c>
      <c r="O110" s="435"/>
      <c r="P110" s="435"/>
      <c r="Q110" s="435"/>
      <c r="R110" s="464" t="str">
        <f>IF('Dati '!P70&lt;&gt;"",'Dati '!P70,"")</f>
        <v/>
      </c>
      <c r="S110" s="464"/>
      <c r="T110" s="464"/>
      <c r="U110" s="784"/>
    </row>
    <row r="111" spans="2:22" ht="10.9" customHeight="1" x14ac:dyDescent="0.2">
      <c r="B111" s="194"/>
      <c r="C111" s="250" t="s">
        <v>324</v>
      </c>
      <c r="D111" s="239"/>
      <c r="E111" s="461" t="str">
        <f>IF('Dati '!D71&lt;&gt;"",'Dati '!D71,"")</f>
        <v/>
      </c>
      <c r="F111" s="434"/>
      <c r="G111" s="434"/>
      <c r="H111" s="434"/>
      <c r="I111" s="465" t="s">
        <v>325</v>
      </c>
      <c r="J111" s="416"/>
      <c r="K111" s="416"/>
      <c r="L111" s="416"/>
      <c r="M111" s="461" t="str">
        <f>IF('Dati '!M71&lt;&gt;"",'Dati '!M71,"")</f>
        <v/>
      </c>
      <c r="N111" s="434"/>
      <c r="O111" s="434"/>
      <c r="P111" s="434"/>
      <c r="Q111" s="434"/>
      <c r="R111" s="434"/>
      <c r="S111" s="434"/>
      <c r="T111" s="434"/>
      <c r="U111" s="476"/>
    </row>
    <row r="112" spans="2:22" ht="10.9" customHeight="1" x14ac:dyDescent="0.2">
      <c r="B112" s="194"/>
      <c r="C112" s="717" t="s">
        <v>326</v>
      </c>
      <c r="D112" s="416"/>
      <c r="E112" s="461" t="str">
        <f>IF('Dati '!D72&lt;&gt;"",'Dati '!D72,"")</f>
        <v/>
      </c>
      <c r="F112" s="434"/>
      <c r="G112" s="753" t="s">
        <v>327</v>
      </c>
      <c r="H112" s="418"/>
      <c r="I112" s="418"/>
      <c r="J112" s="732" t="str">
        <f>IF('Dati '!I72&lt;&gt;"",'Dati '!I72,"")</f>
        <v/>
      </c>
      <c r="K112" s="732"/>
      <c r="L112" s="732"/>
      <c r="M112" s="732"/>
      <c r="N112" s="753" t="s">
        <v>328</v>
      </c>
      <c r="O112" s="418"/>
      <c r="P112" s="418"/>
      <c r="Q112" s="418"/>
      <c r="R112" s="732" t="str">
        <f>IF('Dati '!Q72&lt;&gt;"",'Dati '!Q72,"")</f>
        <v/>
      </c>
      <c r="S112" s="732"/>
      <c r="T112" s="732"/>
      <c r="U112" s="733"/>
    </row>
    <row r="113" spans="2:21" ht="10.9" customHeight="1" x14ac:dyDescent="0.2">
      <c r="B113" s="194"/>
      <c r="C113" s="717" t="s">
        <v>36</v>
      </c>
      <c r="D113" s="416"/>
      <c r="E113" s="461" t="str">
        <f>IF('Dati '!D73&lt;&gt;"",'Dati '!D73,"")</f>
        <v/>
      </c>
      <c r="F113" s="461"/>
      <c r="G113" s="461"/>
      <c r="H113" s="461"/>
      <c r="I113" s="461"/>
      <c r="J113" s="461"/>
      <c r="K113" s="461"/>
      <c r="L113" s="461"/>
      <c r="M113" s="461"/>
      <c r="N113" s="461"/>
      <c r="O113" s="461"/>
      <c r="P113" s="461"/>
      <c r="Q113" s="461"/>
      <c r="R113" s="461"/>
      <c r="S113" s="237" t="s">
        <v>30</v>
      </c>
      <c r="T113" s="777" t="str">
        <f>IF('Dati '!R73&lt;&gt;"",'Dati '!R73,"")</f>
        <v/>
      </c>
      <c r="U113" s="778"/>
    </row>
    <row r="114" spans="2:21" ht="10.9" customHeight="1" thickBot="1" x14ac:dyDescent="0.25">
      <c r="B114" s="194"/>
      <c r="C114" s="750" t="s">
        <v>38</v>
      </c>
      <c r="D114" s="751"/>
      <c r="E114" s="601" t="str">
        <f>IF('Dati '!D74&lt;&gt;"",'Dati '!D74,"")</f>
        <v/>
      </c>
      <c r="F114" s="601"/>
      <c r="G114" s="601"/>
      <c r="H114" s="601"/>
      <c r="I114" s="242" t="s">
        <v>39</v>
      </c>
      <c r="J114" s="601" t="str">
        <f>IF('Dati '!G74&lt;&gt;"",'Dati '!G74,"")</f>
        <v/>
      </c>
      <c r="K114" s="601"/>
      <c r="L114" s="601"/>
      <c r="M114" s="601"/>
      <c r="N114" s="601"/>
      <c r="O114" s="602" t="s">
        <v>40</v>
      </c>
      <c r="P114" s="602"/>
      <c r="Q114" s="226" t="str">
        <f>IF('Dati '!O74&lt;&gt;"",'Dati '!O74,"")</f>
        <v/>
      </c>
      <c r="R114" s="245"/>
      <c r="S114" s="242" t="s">
        <v>41</v>
      </c>
      <c r="T114" s="748" t="str">
        <f>IF('Dati '!R74&lt;&gt;"",'Dati '!R74,"")</f>
        <v/>
      </c>
      <c r="U114" s="749"/>
    </row>
    <row r="115" spans="2:21" x14ac:dyDescent="0.2">
      <c r="B115" s="194"/>
      <c r="C115" s="773" t="s">
        <v>517</v>
      </c>
      <c r="D115" s="710"/>
      <c r="E115" s="483"/>
      <c r="F115" s="483"/>
      <c r="G115" s="704" t="str">
        <f>IF('Dati '!F75=Fonti!C26,"X","")</f>
        <v/>
      </c>
      <c r="H115" s="716"/>
      <c r="I115" s="221" t="s">
        <v>342</v>
      </c>
      <c r="J115" s="176" t="str">
        <f>IF('Dati '!F75=Fonti!C27,"X","")</f>
        <v/>
      </c>
      <c r="K115" s="708" t="s">
        <v>343</v>
      </c>
      <c r="L115" s="709"/>
      <c r="M115" s="221"/>
      <c r="N115" s="221"/>
      <c r="O115" s="221"/>
      <c r="P115" s="221"/>
      <c r="Q115" s="221"/>
      <c r="R115" s="221"/>
      <c r="S115" s="221"/>
      <c r="T115" s="221"/>
      <c r="U115" s="223"/>
    </row>
    <row r="116" spans="2:21" x14ac:dyDescent="0.2">
      <c r="B116" s="194"/>
      <c r="C116" s="710" t="s">
        <v>564</v>
      </c>
      <c r="D116" s="499"/>
      <c r="E116" s="499"/>
      <c r="F116" s="499"/>
      <c r="G116" s="499"/>
      <c r="H116" s="499"/>
      <c r="I116" s="195"/>
      <c r="J116" s="195"/>
      <c r="K116" s="195"/>
      <c r="L116" s="195"/>
      <c r="M116" s="195"/>
      <c r="N116" s="195"/>
      <c r="O116" s="195"/>
      <c r="P116" s="195"/>
      <c r="Q116" s="195"/>
      <c r="R116" s="195"/>
      <c r="S116" s="195"/>
      <c r="T116" s="195"/>
      <c r="U116" s="158"/>
    </row>
    <row r="117" spans="2:21" x14ac:dyDescent="0.2">
      <c r="B117" s="194"/>
      <c r="C117" s="176" t="str">
        <f>IF('Dati '!C77&lt;&gt;"",'Dati '!C77,"")</f>
        <v/>
      </c>
      <c r="D117" s="500" t="s">
        <v>344</v>
      </c>
      <c r="E117" s="483"/>
      <c r="F117" s="483"/>
      <c r="G117" s="483"/>
      <c r="H117" s="483"/>
      <c r="I117" s="483"/>
      <c r="J117" s="483"/>
      <c r="K117" s="483"/>
      <c r="L117" s="483"/>
      <c r="M117" s="483"/>
      <c r="N117" s="483"/>
      <c r="O117" s="483"/>
      <c r="P117" s="483"/>
      <c r="Q117" s="483"/>
      <c r="R117" s="483"/>
      <c r="S117" s="483"/>
      <c r="T117" s="483"/>
      <c r="U117" s="706"/>
    </row>
    <row r="118" spans="2:21" x14ac:dyDescent="0.2">
      <c r="B118" s="194"/>
      <c r="C118" s="176" t="str">
        <f>IF('Dati '!C78&lt;&gt;"",'Dati '!C78,"")</f>
        <v/>
      </c>
      <c r="D118" s="500" t="s">
        <v>345</v>
      </c>
      <c r="E118" s="483"/>
      <c r="F118" s="483"/>
      <c r="G118" s="483"/>
      <c r="H118" s="483"/>
      <c r="I118" s="483"/>
      <c r="J118" s="483"/>
      <c r="K118" s="483"/>
      <c r="L118" s="483"/>
      <c r="M118" s="483"/>
      <c r="N118" s="483"/>
      <c r="O118" s="483"/>
      <c r="P118" s="483"/>
      <c r="Q118" s="483"/>
      <c r="R118" s="483"/>
      <c r="S118" s="483"/>
      <c r="T118" s="483"/>
      <c r="U118" s="706"/>
    </row>
    <row r="119" spans="2:21" x14ac:dyDescent="0.2">
      <c r="B119" s="194"/>
      <c r="C119" s="176" t="str">
        <f>IF('Dati '!C79&lt;&gt;"",'Dati '!C79,"")</f>
        <v/>
      </c>
      <c r="D119" s="500" t="s">
        <v>346</v>
      </c>
      <c r="E119" s="483"/>
      <c r="F119" s="483"/>
      <c r="G119" s="483"/>
      <c r="H119" s="483"/>
      <c r="I119" s="483"/>
      <c r="J119" s="483"/>
      <c r="K119" s="483"/>
      <c r="L119" s="483"/>
      <c r="M119" s="483"/>
      <c r="N119" s="483"/>
      <c r="O119" s="483"/>
      <c r="P119" s="483"/>
      <c r="Q119" s="483"/>
      <c r="R119" s="483"/>
      <c r="S119" s="483"/>
      <c r="T119" s="483"/>
      <c r="U119" s="706"/>
    </row>
    <row r="120" spans="2:21" x14ac:dyDescent="0.2">
      <c r="B120" s="194"/>
      <c r="C120" s="175"/>
      <c r="D120" s="483"/>
      <c r="E120" s="483"/>
      <c r="F120" s="483"/>
      <c r="G120" s="483"/>
      <c r="H120" s="483"/>
      <c r="I120" s="483"/>
      <c r="J120" s="483"/>
      <c r="K120" s="483"/>
      <c r="L120" s="483"/>
      <c r="M120" s="483"/>
      <c r="N120" s="483"/>
      <c r="O120" s="483"/>
      <c r="P120" s="483"/>
      <c r="Q120" s="483"/>
      <c r="R120" s="483"/>
      <c r="S120" s="483"/>
      <c r="T120" s="483"/>
      <c r="U120" s="706"/>
    </row>
    <row r="121" spans="2:21" ht="6" customHeight="1" x14ac:dyDescent="0.2">
      <c r="B121" s="194"/>
      <c r="C121" s="195"/>
      <c r="D121" s="195"/>
      <c r="E121" s="195"/>
      <c r="F121" s="195"/>
      <c r="G121" s="195"/>
      <c r="H121" s="195"/>
      <c r="I121" s="195"/>
      <c r="J121" s="195"/>
      <c r="K121" s="195"/>
      <c r="L121" s="195"/>
      <c r="M121" s="195"/>
      <c r="N121" s="195"/>
      <c r="O121" s="195"/>
      <c r="P121" s="195"/>
      <c r="Q121" s="195"/>
      <c r="R121" s="195"/>
      <c r="S121" s="195"/>
      <c r="T121" s="195"/>
      <c r="U121" s="158"/>
    </row>
    <row r="122" spans="2:21" x14ac:dyDescent="0.2">
      <c r="B122" s="194"/>
      <c r="C122" s="710" t="s">
        <v>340</v>
      </c>
      <c r="D122" s="499"/>
      <c r="E122" s="499"/>
      <c r="F122" s="499"/>
      <c r="G122" s="499"/>
      <c r="H122" s="499"/>
      <c r="I122" s="221"/>
      <c r="J122" s="221"/>
      <c r="K122" s="221"/>
      <c r="L122" s="221"/>
      <c r="M122" s="221"/>
      <c r="N122" s="221"/>
      <c r="O122" s="221"/>
      <c r="P122" s="221"/>
      <c r="Q122" s="221"/>
      <c r="R122" s="221"/>
      <c r="S122" s="221"/>
      <c r="T122" s="221"/>
      <c r="U122" s="223"/>
    </row>
    <row r="123" spans="2:21" ht="6" customHeight="1" x14ac:dyDescent="0.2">
      <c r="B123" s="194"/>
      <c r="C123" s="195"/>
      <c r="D123" s="221"/>
      <c r="E123" s="221"/>
      <c r="F123" s="221"/>
      <c r="G123" s="221"/>
      <c r="H123" s="221"/>
      <c r="I123" s="221"/>
      <c r="J123" s="221"/>
      <c r="K123" s="221"/>
      <c r="L123" s="221"/>
      <c r="M123" s="221"/>
      <c r="N123" s="221"/>
      <c r="O123" s="221"/>
      <c r="P123" s="221"/>
      <c r="Q123" s="221"/>
      <c r="R123" s="221"/>
      <c r="S123" s="221"/>
      <c r="T123" s="221"/>
      <c r="U123" s="223"/>
    </row>
    <row r="124" spans="2:21" x14ac:dyDescent="0.2">
      <c r="B124" s="194"/>
      <c r="C124" s="176" t="str">
        <f>IF('Dati '!C83&lt;&gt;"",'Dati '!C83,"")</f>
        <v/>
      </c>
      <c r="D124" s="500" t="s">
        <v>347</v>
      </c>
      <c r="E124" s="483"/>
      <c r="F124" s="483"/>
      <c r="G124" s="483"/>
      <c r="H124" s="483"/>
      <c r="I124" s="483"/>
      <c r="J124" s="483"/>
      <c r="K124" s="483"/>
      <c r="L124" s="483"/>
      <c r="M124" s="483"/>
      <c r="N124" s="483"/>
      <c r="O124" s="483"/>
      <c r="P124" s="483"/>
      <c r="Q124" s="483"/>
      <c r="R124" s="483"/>
      <c r="S124" s="483"/>
      <c r="T124" s="483"/>
      <c r="U124" s="706"/>
    </row>
    <row r="125" spans="2:21" x14ac:dyDescent="0.2">
      <c r="B125" s="194"/>
      <c r="C125" s="176" t="str">
        <f>IF('Dati '!C84&lt;&gt;"",'Dati '!C84,"")</f>
        <v/>
      </c>
      <c r="D125" s="500" t="s">
        <v>348</v>
      </c>
      <c r="E125" s="483"/>
      <c r="F125" s="483"/>
      <c r="G125" s="483"/>
      <c r="H125" s="483"/>
      <c r="I125" s="483"/>
      <c r="J125" s="483"/>
      <c r="K125" s="483"/>
      <c r="L125" s="483"/>
      <c r="M125" s="483"/>
      <c r="N125" s="483"/>
      <c r="O125" s="483"/>
      <c r="P125" s="483"/>
      <c r="Q125" s="483"/>
      <c r="R125" s="483"/>
      <c r="S125" s="483"/>
      <c r="T125" s="483"/>
      <c r="U125" s="706"/>
    </row>
    <row r="126" spans="2:21" ht="10.15" customHeight="1" x14ac:dyDescent="0.2">
      <c r="B126" s="194"/>
      <c r="C126" s="176" t="str">
        <f>IF('Dati '!C85&lt;&gt;"",'Dati '!C85,"")</f>
        <v/>
      </c>
      <c r="D126" s="483"/>
      <c r="E126" s="483"/>
      <c r="F126" s="483"/>
      <c r="G126" s="483"/>
      <c r="H126" s="483"/>
      <c r="I126" s="483"/>
      <c r="J126" s="483"/>
      <c r="K126" s="483"/>
      <c r="L126" s="483"/>
      <c r="M126" s="483"/>
      <c r="N126" s="483"/>
      <c r="O126" s="483"/>
      <c r="P126" s="483"/>
      <c r="Q126" s="483"/>
      <c r="R126" s="483"/>
      <c r="S126" s="483"/>
      <c r="T126" s="483"/>
      <c r="U126" s="706"/>
    </row>
    <row r="127" spans="2:21" x14ac:dyDescent="0.2">
      <c r="B127" s="194"/>
      <c r="C127" s="176" t="str">
        <f>IF('Dati '!C86&lt;&gt;"",'Dati '!C86,"")</f>
        <v/>
      </c>
      <c r="D127" s="500" t="s">
        <v>349</v>
      </c>
      <c r="E127" s="483"/>
      <c r="F127" s="483"/>
      <c r="G127" s="483"/>
      <c r="H127" s="483"/>
      <c r="I127" s="483"/>
      <c r="J127" s="483"/>
      <c r="K127" s="483"/>
      <c r="L127" s="483"/>
      <c r="M127" s="483"/>
      <c r="N127" s="483"/>
      <c r="O127" s="483"/>
      <c r="P127" s="483"/>
      <c r="Q127" s="483"/>
      <c r="R127" s="483"/>
      <c r="S127" s="483"/>
      <c r="T127" s="483"/>
      <c r="U127" s="706"/>
    </row>
    <row r="128" spans="2:21" x14ac:dyDescent="0.2">
      <c r="B128" s="194"/>
      <c r="C128" s="176" t="str">
        <f>IF('Dati '!C87&lt;&gt;"",'Dati '!C87,"")</f>
        <v/>
      </c>
      <c r="D128" s="500" t="s">
        <v>350</v>
      </c>
      <c r="E128" s="483"/>
      <c r="F128" s="483"/>
      <c r="G128" s="483"/>
      <c r="H128" s="483"/>
      <c r="I128" s="483"/>
      <c r="J128" s="483"/>
      <c r="K128" s="483"/>
      <c r="L128" s="483"/>
      <c r="M128" s="483"/>
      <c r="N128" s="483"/>
      <c r="O128" s="483"/>
      <c r="P128" s="483"/>
      <c r="Q128" s="483"/>
      <c r="R128" s="483"/>
      <c r="S128" s="483"/>
      <c r="T128" s="483"/>
      <c r="U128" s="706"/>
    </row>
    <row r="129" spans="2:22" x14ac:dyDescent="0.2">
      <c r="B129" s="194"/>
      <c r="C129" s="176" t="str">
        <f>IF('Dati '!C88&lt;&gt;"",'Dati '!C88,"")</f>
        <v/>
      </c>
      <c r="D129" s="500" t="s">
        <v>351</v>
      </c>
      <c r="E129" s="483"/>
      <c r="F129" s="483"/>
      <c r="G129" s="483"/>
      <c r="H129" s="483"/>
      <c r="I129" s="483"/>
      <c r="J129" s="483"/>
      <c r="K129" s="483"/>
      <c r="L129" s="483"/>
      <c r="M129" s="483"/>
      <c r="N129" s="483"/>
      <c r="O129" s="483"/>
      <c r="P129" s="483"/>
      <c r="Q129" s="483"/>
      <c r="R129" s="483"/>
      <c r="S129" s="483"/>
      <c r="T129" s="483"/>
      <c r="U129" s="706"/>
    </row>
    <row r="130" spans="2:22" x14ac:dyDescent="0.2">
      <c r="B130" s="194"/>
      <c r="C130" s="176" t="str">
        <f>IF('Dati '!C89&lt;&gt;"",'Dati '!C89,"")</f>
        <v/>
      </c>
      <c r="D130" s="500" t="s">
        <v>352</v>
      </c>
      <c r="E130" s="483"/>
      <c r="F130" s="483"/>
      <c r="G130" s="483"/>
      <c r="H130" s="483"/>
      <c r="I130" s="483"/>
      <c r="J130" s="483"/>
      <c r="K130" s="483"/>
      <c r="L130" s="483"/>
      <c r="M130" s="483"/>
      <c r="N130" s="483"/>
      <c r="O130" s="483"/>
      <c r="P130" s="483"/>
      <c r="Q130" s="483"/>
      <c r="R130" s="483"/>
      <c r="S130" s="483"/>
      <c r="T130" s="483"/>
      <c r="U130" s="706"/>
    </row>
    <row r="131" spans="2:22" x14ac:dyDescent="0.2">
      <c r="B131" s="194"/>
      <c r="C131" s="176" t="str">
        <f>IF('Dati '!C90&lt;&gt;"",'Dati '!C90,"")</f>
        <v/>
      </c>
      <c r="D131" s="500" t="s">
        <v>353</v>
      </c>
      <c r="E131" s="483"/>
      <c r="F131" s="483"/>
      <c r="G131" s="483"/>
      <c r="H131" s="483"/>
      <c r="I131" s="483"/>
      <c r="J131" s="483"/>
      <c r="K131" s="483"/>
      <c r="L131" s="483"/>
      <c r="M131" s="483"/>
      <c r="N131" s="483"/>
      <c r="O131" s="483"/>
      <c r="P131" s="483"/>
      <c r="Q131" s="483"/>
      <c r="R131" s="483"/>
      <c r="S131" s="483"/>
      <c r="T131" s="483"/>
      <c r="U131" s="706"/>
    </row>
    <row r="132" spans="2:22" x14ac:dyDescent="0.2">
      <c r="B132" s="194"/>
      <c r="C132" s="176" t="str">
        <f>IF('Dati '!C91&lt;&gt;"",'Dati '!C91,"")</f>
        <v/>
      </c>
      <c r="D132" s="500" t="s">
        <v>354</v>
      </c>
      <c r="E132" s="483"/>
      <c r="F132" s="483"/>
      <c r="G132" s="483"/>
      <c r="H132" s="483"/>
      <c r="I132" s="483"/>
      <c r="J132" s="483"/>
      <c r="K132" s="483"/>
      <c r="L132" s="483"/>
      <c r="M132" s="483"/>
      <c r="N132" s="483"/>
      <c r="O132" s="483"/>
      <c r="P132" s="483"/>
      <c r="Q132" s="483"/>
      <c r="R132" s="483"/>
      <c r="S132" s="483"/>
      <c r="T132" s="483"/>
      <c r="U132" s="706"/>
    </row>
    <row r="133" spans="2:22" ht="12" thickBot="1" x14ac:dyDescent="0.25">
      <c r="B133" s="159"/>
      <c r="C133" s="176" t="str">
        <f>IF('Dati '!C92&lt;&gt;"",'Dati '!C92,"")</f>
        <v/>
      </c>
      <c r="D133" s="707" t="s">
        <v>355</v>
      </c>
      <c r="E133" s="474"/>
      <c r="F133" s="474"/>
      <c r="G133" s="474"/>
      <c r="H133" s="474"/>
      <c r="I133" s="474"/>
      <c r="J133" s="474"/>
      <c r="K133" s="474"/>
      <c r="L133" s="474"/>
      <c r="M133" s="474"/>
      <c r="N133" s="474"/>
      <c r="O133" s="474"/>
      <c r="P133" s="474"/>
      <c r="Q133" s="474"/>
      <c r="R133" s="474"/>
      <c r="S133" s="474"/>
      <c r="T133" s="474"/>
      <c r="U133" s="475"/>
    </row>
    <row r="134" spans="2:22" ht="5.65" customHeight="1" x14ac:dyDescent="0.2">
      <c r="B134" s="162"/>
      <c r="C134" s="163"/>
      <c r="D134" s="779"/>
      <c r="E134" s="780"/>
      <c r="F134" s="780"/>
      <c r="G134" s="780"/>
      <c r="H134" s="780"/>
      <c r="I134" s="780"/>
      <c r="J134" s="780"/>
      <c r="K134" s="780"/>
      <c r="L134" s="780"/>
      <c r="M134" s="780"/>
      <c r="N134" s="780"/>
      <c r="O134" s="780"/>
      <c r="P134" s="780"/>
      <c r="Q134" s="780"/>
      <c r="R134" s="780"/>
      <c r="S134" s="780"/>
      <c r="T134" s="780"/>
      <c r="U134" s="781"/>
    </row>
    <row r="135" spans="2:22" x14ac:dyDescent="0.2">
      <c r="B135" s="194"/>
      <c r="C135" s="480" t="s">
        <v>366</v>
      </c>
      <c r="D135" s="765"/>
      <c r="E135" s="765"/>
      <c r="F135" s="765"/>
      <c r="G135" s="765"/>
      <c r="H135" s="765"/>
      <c r="I135" s="765"/>
      <c r="J135" s="765"/>
      <c r="K135" s="765"/>
      <c r="L135" s="765"/>
      <c r="M135" s="765"/>
      <c r="N135" s="765"/>
      <c r="O135" s="765"/>
      <c r="P135" s="765"/>
      <c r="Q135" s="765"/>
      <c r="R135" s="765"/>
      <c r="S135" s="765"/>
      <c r="T135" s="765"/>
      <c r="U135" s="766"/>
    </row>
    <row r="136" spans="2:22" ht="6" customHeight="1" thickBot="1" x14ac:dyDescent="0.25">
      <c r="B136" s="194"/>
      <c r="C136" s="499"/>
      <c r="D136" s="483"/>
      <c r="E136" s="222"/>
      <c r="F136" s="147"/>
      <c r="G136" s="147"/>
      <c r="H136" s="147"/>
      <c r="I136" s="147"/>
      <c r="J136" s="147"/>
      <c r="K136" s="147"/>
      <c r="L136" s="147"/>
      <c r="M136" s="147"/>
      <c r="N136" s="147"/>
      <c r="O136" s="147"/>
      <c r="P136" s="147"/>
      <c r="Q136" s="147"/>
      <c r="R136" s="147"/>
      <c r="S136" s="147"/>
      <c r="T136" s="147"/>
      <c r="U136" s="153"/>
    </row>
    <row r="137" spans="2:22" ht="10.9" customHeight="1" x14ac:dyDescent="0.2">
      <c r="B137" s="194"/>
      <c r="C137" s="711" t="s">
        <v>46</v>
      </c>
      <c r="D137" s="712"/>
      <c r="E137" s="713" t="str">
        <f>IF('Dati '!D96&lt;&gt;"",'Dati '!D96,"")</f>
        <v/>
      </c>
      <c r="F137" s="714"/>
      <c r="G137" s="714"/>
      <c r="H137" s="714"/>
      <c r="I137" s="193" t="s">
        <v>376</v>
      </c>
      <c r="J137" s="785" t="str">
        <f>IF('Dati '!J96&lt;&gt;"",'Dati '!J96,"")</f>
        <v/>
      </c>
      <c r="K137" s="786"/>
      <c r="L137" s="787"/>
      <c r="M137" s="522" t="s">
        <v>323</v>
      </c>
      <c r="N137" s="522"/>
      <c r="O137" s="522"/>
      <c r="P137" s="522"/>
      <c r="Q137" s="713" t="str">
        <f>IF('Dati '!P96&lt;&gt;"",'Dati '!P96,"")</f>
        <v/>
      </c>
      <c r="R137" s="714"/>
      <c r="S137" s="714"/>
      <c r="T137" s="714"/>
      <c r="U137" s="715"/>
    </row>
    <row r="138" spans="2:22" ht="10.9" customHeight="1" x14ac:dyDescent="0.2">
      <c r="B138" s="194"/>
      <c r="C138" s="717" t="s">
        <v>28</v>
      </c>
      <c r="D138" s="417"/>
      <c r="E138" s="227" t="str">
        <f>IF('Dati '!D97&lt;&gt;"",'Dati '!D97,"")</f>
        <v/>
      </c>
      <c r="F138" s="150" t="s">
        <v>47</v>
      </c>
      <c r="G138" s="782" t="str">
        <f>IF('Dati '!F97&lt;&gt;"",'Dati '!F97,"")</f>
        <v/>
      </c>
      <c r="H138" s="782"/>
      <c r="I138" s="782"/>
      <c r="J138" s="782"/>
      <c r="K138" s="435" t="s">
        <v>40</v>
      </c>
      <c r="L138" s="435"/>
      <c r="M138" s="228" t="str">
        <f>IF('Dati '!K97&lt;&gt;"",'Dati '!K97,"")</f>
        <v/>
      </c>
      <c r="N138" s="435" t="s">
        <v>48</v>
      </c>
      <c r="O138" s="435"/>
      <c r="P138" s="435"/>
      <c r="Q138" s="435"/>
      <c r="R138" s="732" t="str">
        <f>IF('Dati '!P97&lt;&gt;"",'Dati '!P97,"")</f>
        <v/>
      </c>
      <c r="S138" s="732"/>
      <c r="T138" s="732"/>
      <c r="U138" s="733"/>
      <c r="V138" s="151"/>
    </row>
    <row r="139" spans="2:22" ht="10.9" customHeight="1" x14ac:dyDescent="0.2">
      <c r="B139" s="194"/>
      <c r="C139" s="762" t="s">
        <v>43</v>
      </c>
      <c r="D139" s="788"/>
      <c r="E139" s="782" t="str">
        <f>IF('Dati '!D98&lt;&gt;"",'Dati '!D98,"")</f>
        <v/>
      </c>
      <c r="F139" s="783"/>
      <c r="G139" s="435" t="s">
        <v>42</v>
      </c>
      <c r="H139" s="436"/>
      <c r="I139" s="436"/>
      <c r="J139" s="464" t="str">
        <f>IF('Dati '!I98&lt;&gt;"",'Dati '!I98,"")</f>
        <v/>
      </c>
      <c r="K139" s="464"/>
      <c r="L139" s="464"/>
      <c r="M139" s="464"/>
      <c r="N139" s="435" t="s">
        <v>375</v>
      </c>
      <c r="O139" s="436"/>
      <c r="P139" s="436"/>
      <c r="Q139" s="436"/>
      <c r="R139" s="464" t="str">
        <f>IF('Dati '!P98&lt;&gt;"",'Dati '!P98,"")</f>
        <v/>
      </c>
      <c r="S139" s="464"/>
      <c r="T139" s="464"/>
      <c r="U139" s="784"/>
    </row>
    <row r="140" spans="2:22" ht="10.9" customHeight="1" x14ac:dyDescent="0.2">
      <c r="B140" s="194"/>
      <c r="C140" s="218" t="s">
        <v>324</v>
      </c>
      <c r="D140" s="191"/>
      <c r="E140" s="782" t="str">
        <f>IF('Dati '!D99&lt;&gt;"",'Dati '!D99,"")</f>
        <v/>
      </c>
      <c r="F140" s="783"/>
      <c r="G140" s="783"/>
      <c r="H140" s="783"/>
      <c r="I140" s="465" t="s">
        <v>325</v>
      </c>
      <c r="J140" s="417"/>
      <c r="K140" s="417"/>
      <c r="L140" s="417"/>
      <c r="M140" s="782" t="str">
        <f>IF('Dati '!M99&lt;&gt;"",'Dati '!M99,"")</f>
        <v/>
      </c>
      <c r="N140" s="783"/>
      <c r="O140" s="783"/>
      <c r="P140" s="783"/>
      <c r="Q140" s="783"/>
      <c r="R140" s="783"/>
      <c r="S140" s="783"/>
      <c r="T140" s="783"/>
      <c r="U140" s="832"/>
    </row>
    <row r="141" spans="2:22" ht="10.9" customHeight="1" x14ac:dyDescent="0.2">
      <c r="B141" s="194"/>
      <c r="C141" s="717" t="s">
        <v>326</v>
      </c>
      <c r="D141" s="417"/>
      <c r="E141" s="782" t="str">
        <f>IF('Dati '!D100&lt;&gt;"",'Dati '!D100,"")</f>
        <v/>
      </c>
      <c r="F141" s="783"/>
      <c r="G141" s="767" t="s">
        <v>327</v>
      </c>
      <c r="H141" s="768"/>
      <c r="I141" s="769"/>
      <c r="J141" s="732" t="str">
        <f>IF('Dati '!I100&lt;&gt;"",'Dati '!I100,"")</f>
        <v/>
      </c>
      <c r="K141" s="732"/>
      <c r="L141" s="732"/>
      <c r="M141" s="732"/>
      <c r="N141" s="767" t="s">
        <v>328</v>
      </c>
      <c r="O141" s="768"/>
      <c r="P141" s="768"/>
      <c r="Q141" s="769"/>
      <c r="R141" s="732" t="str">
        <f>IF('Dati '!Q100&lt;&gt;"",'Dati '!Q100,"")</f>
        <v/>
      </c>
      <c r="S141" s="732"/>
      <c r="T141" s="732"/>
      <c r="U141" s="733"/>
    </row>
    <row r="142" spans="2:22" ht="10.9" customHeight="1" x14ac:dyDescent="0.2">
      <c r="B142" s="194"/>
      <c r="C142" s="717" t="s">
        <v>36</v>
      </c>
      <c r="D142" s="417"/>
      <c r="E142" s="757" t="str">
        <f>IF('Dati '!D101&lt;&gt;"",'Dati '!D101,"")</f>
        <v/>
      </c>
      <c r="F142" s="805"/>
      <c r="G142" s="805"/>
      <c r="H142" s="805"/>
      <c r="I142" s="805"/>
      <c r="J142" s="805"/>
      <c r="K142" s="805"/>
      <c r="L142" s="805"/>
      <c r="M142" s="805"/>
      <c r="N142" s="805"/>
      <c r="O142" s="805"/>
      <c r="P142" s="805"/>
      <c r="Q142" s="805"/>
      <c r="R142" s="806"/>
      <c r="S142" s="188" t="s">
        <v>30</v>
      </c>
      <c r="T142" s="777" t="str">
        <f>IF('Dati '!R101&lt;&gt;"",'Dati '!R101,"")</f>
        <v/>
      </c>
      <c r="U142" s="778"/>
    </row>
    <row r="143" spans="2:22" ht="10.9" customHeight="1" thickBot="1" x14ac:dyDescent="0.25">
      <c r="B143" s="194"/>
      <c r="C143" s="750" t="s">
        <v>38</v>
      </c>
      <c r="D143" s="833"/>
      <c r="E143" s="601" t="str">
        <f>IF('Dati '!D102&lt;&gt;"",'Dati '!D102,"")</f>
        <v/>
      </c>
      <c r="F143" s="601"/>
      <c r="G143" s="601"/>
      <c r="H143" s="601"/>
      <c r="I143" s="192" t="s">
        <v>39</v>
      </c>
      <c r="J143" s="815" t="str">
        <f>IF('Dati '!G102&lt;&gt;"",'Dati '!G102,"")</f>
        <v/>
      </c>
      <c r="K143" s="824"/>
      <c r="L143" s="824"/>
      <c r="M143" s="824"/>
      <c r="N143" s="825"/>
      <c r="O143" s="602" t="s">
        <v>40</v>
      </c>
      <c r="P143" s="602"/>
      <c r="Q143" s="226" t="str">
        <f>IF('Dati '!O102&lt;&gt;"",'Dati '!O102,"")</f>
        <v/>
      </c>
      <c r="R143" s="197"/>
      <c r="S143" s="192" t="s">
        <v>41</v>
      </c>
      <c r="T143" s="748" t="str">
        <f>IF('Dati '!R102&lt;&gt;"",'Dati '!R102,"")</f>
        <v/>
      </c>
      <c r="U143" s="749"/>
    </row>
    <row r="144" spans="2:22" ht="12.75" x14ac:dyDescent="0.2">
      <c r="B144" s="194"/>
      <c r="C144" s="773" t="s">
        <v>518</v>
      </c>
      <c r="D144" s="710"/>
      <c r="E144" s="483"/>
      <c r="F144" s="483"/>
      <c r="G144" s="704" t="str">
        <f>IF('Dati '!F103=Fonti!C26,"X","")</f>
        <v/>
      </c>
      <c r="H144" s="705"/>
      <c r="I144" s="221" t="s">
        <v>342</v>
      </c>
      <c r="J144" s="176" t="str">
        <f>IF('Dati '!F103=Fonti!C27,"X","")</f>
        <v/>
      </c>
      <c r="K144" s="708" t="s">
        <v>343</v>
      </c>
      <c r="L144" s="709"/>
      <c r="M144" s="221"/>
      <c r="N144" s="221"/>
      <c r="O144" s="221"/>
      <c r="P144" s="221"/>
      <c r="Q144" s="221"/>
      <c r="R144" s="221"/>
      <c r="S144" s="221"/>
      <c r="T144" s="221"/>
      <c r="U144" s="223"/>
    </row>
    <row r="145" spans="2:21" x14ac:dyDescent="0.2">
      <c r="B145" s="194"/>
      <c r="C145" s="710" t="s">
        <v>565</v>
      </c>
      <c r="D145" s="499"/>
      <c r="E145" s="499"/>
      <c r="F145" s="499"/>
      <c r="G145" s="499"/>
      <c r="H145" s="499"/>
      <c r="I145" s="195"/>
      <c r="J145" s="195"/>
      <c r="K145" s="195"/>
      <c r="L145" s="195"/>
      <c r="M145" s="195"/>
      <c r="N145" s="195"/>
      <c r="O145" s="195"/>
      <c r="P145" s="195"/>
      <c r="Q145" s="195"/>
      <c r="R145" s="195"/>
      <c r="S145" s="195"/>
      <c r="T145" s="195"/>
      <c r="U145" s="158"/>
    </row>
    <row r="146" spans="2:21" x14ac:dyDescent="0.2">
      <c r="B146" s="194"/>
      <c r="C146" s="176" t="str">
        <f>IF('Dati '!C105&lt;&gt;"",'Dati '!C105,"")</f>
        <v/>
      </c>
      <c r="D146" s="500" t="s">
        <v>344</v>
      </c>
      <c r="E146" s="483"/>
      <c r="F146" s="483"/>
      <c r="G146" s="483"/>
      <c r="H146" s="483"/>
      <c r="I146" s="483"/>
      <c r="J146" s="483"/>
      <c r="K146" s="483"/>
      <c r="L146" s="483"/>
      <c r="M146" s="483"/>
      <c r="N146" s="483"/>
      <c r="O146" s="483"/>
      <c r="P146" s="483"/>
      <c r="Q146" s="483"/>
      <c r="R146" s="483"/>
      <c r="S146" s="483"/>
      <c r="T146" s="483"/>
      <c r="U146" s="706"/>
    </row>
    <row r="147" spans="2:21" x14ac:dyDescent="0.2">
      <c r="B147" s="194"/>
      <c r="C147" s="176" t="str">
        <f>IF('Dati '!C106&lt;&gt;"",'Dati '!C106,"")</f>
        <v/>
      </c>
      <c r="D147" s="500" t="s">
        <v>345</v>
      </c>
      <c r="E147" s="483"/>
      <c r="F147" s="483"/>
      <c r="G147" s="483"/>
      <c r="H147" s="483"/>
      <c r="I147" s="483"/>
      <c r="J147" s="483"/>
      <c r="K147" s="483"/>
      <c r="L147" s="483"/>
      <c r="M147" s="483"/>
      <c r="N147" s="483"/>
      <c r="O147" s="483"/>
      <c r="P147" s="483"/>
      <c r="Q147" s="483"/>
      <c r="R147" s="483"/>
      <c r="S147" s="483"/>
      <c r="T147" s="483"/>
      <c r="U147" s="706"/>
    </row>
    <row r="148" spans="2:21" x14ac:dyDescent="0.2">
      <c r="B148" s="194"/>
      <c r="C148" s="176" t="str">
        <f>IF('Dati '!C107&lt;&gt;"",'Dati '!C107,"")</f>
        <v/>
      </c>
      <c r="D148" s="500" t="s">
        <v>346</v>
      </c>
      <c r="E148" s="483"/>
      <c r="F148" s="483"/>
      <c r="G148" s="483"/>
      <c r="H148" s="483"/>
      <c r="I148" s="483"/>
      <c r="J148" s="483"/>
      <c r="K148" s="483"/>
      <c r="L148" s="483"/>
      <c r="M148" s="483"/>
      <c r="N148" s="483"/>
      <c r="O148" s="483"/>
      <c r="P148" s="483"/>
      <c r="Q148" s="483"/>
      <c r="R148" s="483"/>
      <c r="S148" s="483"/>
      <c r="T148" s="483"/>
      <c r="U148" s="706"/>
    </row>
    <row r="149" spans="2:21" x14ac:dyDescent="0.2">
      <c r="B149" s="194"/>
      <c r="C149" s="175"/>
      <c r="D149" s="483"/>
      <c r="E149" s="483"/>
      <c r="F149" s="483"/>
      <c r="G149" s="483"/>
      <c r="H149" s="483"/>
      <c r="I149" s="483"/>
      <c r="J149" s="483"/>
      <c r="K149" s="483"/>
      <c r="L149" s="483"/>
      <c r="M149" s="483"/>
      <c r="N149" s="483"/>
      <c r="O149" s="483"/>
      <c r="P149" s="483"/>
      <c r="Q149" s="483"/>
      <c r="R149" s="483"/>
      <c r="S149" s="483"/>
      <c r="T149" s="483"/>
      <c r="U149" s="706"/>
    </row>
    <row r="150" spans="2:21" ht="6" customHeight="1" x14ac:dyDescent="0.2">
      <c r="B150" s="194"/>
      <c r="C150" s="195"/>
      <c r="D150" s="195"/>
      <c r="E150" s="195"/>
      <c r="F150" s="195"/>
      <c r="G150" s="195"/>
      <c r="H150" s="195"/>
      <c r="I150" s="195"/>
      <c r="J150" s="195"/>
      <c r="K150" s="195"/>
      <c r="L150" s="195"/>
      <c r="M150" s="195"/>
      <c r="N150" s="195"/>
      <c r="O150" s="195"/>
      <c r="P150" s="195"/>
      <c r="Q150" s="195"/>
      <c r="R150" s="195"/>
      <c r="S150" s="195"/>
      <c r="T150" s="195"/>
      <c r="U150" s="158"/>
    </row>
    <row r="151" spans="2:21" x14ac:dyDescent="0.2">
      <c r="B151" s="194"/>
      <c r="C151" s="710" t="s">
        <v>340</v>
      </c>
      <c r="D151" s="499"/>
      <c r="E151" s="499"/>
      <c r="F151" s="499"/>
      <c r="G151" s="499"/>
      <c r="H151" s="499"/>
      <c r="I151" s="221"/>
      <c r="J151" s="221"/>
      <c r="K151" s="221"/>
      <c r="L151" s="221"/>
      <c r="M151" s="221"/>
      <c r="N151" s="221"/>
      <c r="O151" s="221"/>
      <c r="P151" s="221"/>
      <c r="Q151" s="221"/>
      <c r="R151" s="221"/>
      <c r="S151" s="221"/>
      <c r="T151" s="221"/>
      <c r="U151" s="223"/>
    </row>
    <row r="152" spans="2:21" ht="6" customHeight="1" x14ac:dyDescent="0.2">
      <c r="B152" s="194"/>
      <c r="C152" s="195"/>
      <c r="D152" s="221"/>
      <c r="E152" s="221"/>
      <c r="F152" s="221"/>
      <c r="G152" s="221"/>
      <c r="H152" s="221"/>
      <c r="I152" s="221"/>
      <c r="J152" s="221"/>
      <c r="K152" s="221"/>
      <c r="L152" s="221"/>
      <c r="M152" s="221"/>
      <c r="N152" s="221"/>
      <c r="O152" s="221"/>
      <c r="P152" s="221"/>
      <c r="Q152" s="221"/>
      <c r="R152" s="221"/>
      <c r="S152" s="221"/>
      <c r="T152" s="221"/>
      <c r="U152" s="223"/>
    </row>
    <row r="153" spans="2:21" x14ac:dyDescent="0.2">
      <c r="B153" s="194"/>
      <c r="C153" s="176" t="str">
        <f>IF('Dati '!C112&lt;&gt;"",'Dati '!C112,"")</f>
        <v/>
      </c>
      <c r="D153" s="500" t="s">
        <v>347</v>
      </c>
      <c r="E153" s="483"/>
      <c r="F153" s="483"/>
      <c r="G153" s="483"/>
      <c r="H153" s="483"/>
      <c r="I153" s="483"/>
      <c r="J153" s="483"/>
      <c r="K153" s="483"/>
      <c r="L153" s="483"/>
      <c r="M153" s="483"/>
      <c r="N153" s="483"/>
      <c r="O153" s="483"/>
      <c r="P153" s="483"/>
      <c r="Q153" s="483"/>
      <c r="R153" s="483"/>
      <c r="S153" s="483"/>
      <c r="T153" s="483"/>
      <c r="U153" s="706"/>
    </row>
    <row r="154" spans="2:21" x14ac:dyDescent="0.2">
      <c r="B154" s="194"/>
      <c r="C154" s="701" t="str">
        <f>IF('Dati '!C113&lt;&gt;"",'Dati '!C113,"")</f>
        <v/>
      </c>
      <c r="D154" s="500" t="s">
        <v>348</v>
      </c>
      <c r="E154" s="483"/>
      <c r="F154" s="483"/>
      <c r="G154" s="483"/>
      <c r="H154" s="483"/>
      <c r="I154" s="483"/>
      <c r="J154" s="483"/>
      <c r="K154" s="483"/>
      <c r="L154" s="483"/>
      <c r="M154" s="483"/>
      <c r="N154" s="483"/>
      <c r="O154" s="483"/>
      <c r="P154" s="483"/>
      <c r="Q154" s="483"/>
      <c r="R154" s="483"/>
      <c r="S154" s="483"/>
      <c r="T154" s="483"/>
      <c r="U154" s="706"/>
    </row>
    <row r="155" spans="2:21" x14ac:dyDescent="0.2">
      <c r="B155" s="194"/>
      <c r="C155" s="702"/>
      <c r="D155" s="483"/>
      <c r="E155" s="483"/>
      <c r="F155" s="483"/>
      <c r="G155" s="483"/>
      <c r="H155" s="483"/>
      <c r="I155" s="483"/>
      <c r="J155" s="483"/>
      <c r="K155" s="483"/>
      <c r="L155" s="483"/>
      <c r="M155" s="483"/>
      <c r="N155" s="483"/>
      <c r="O155" s="483"/>
      <c r="P155" s="483"/>
      <c r="Q155" s="483"/>
      <c r="R155" s="483"/>
      <c r="S155" s="483"/>
      <c r="T155" s="483"/>
      <c r="U155" s="706"/>
    </row>
    <row r="156" spans="2:21" x14ac:dyDescent="0.2">
      <c r="B156" s="194"/>
      <c r="C156" s="176" t="str">
        <f>IF('Dati '!C115&lt;&gt;"",'Dati '!C115,"")</f>
        <v/>
      </c>
      <c r="D156" s="500" t="s">
        <v>349</v>
      </c>
      <c r="E156" s="483"/>
      <c r="F156" s="483"/>
      <c r="G156" s="483"/>
      <c r="H156" s="483"/>
      <c r="I156" s="483"/>
      <c r="J156" s="483"/>
      <c r="K156" s="483"/>
      <c r="L156" s="483"/>
      <c r="M156" s="483"/>
      <c r="N156" s="483"/>
      <c r="O156" s="483"/>
      <c r="P156" s="483"/>
      <c r="Q156" s="483"/>
      <c r="R156" s="483"/>
      <c r="S156" s="483"/>
      <c r="T156" s="483"/>
      <c r="U156" s="706"/>
    </row>
    <row r="157" spans="2:21" ht="10.15" customHeight="1" x14ac:dyDescent="0.2">
      <c r="B157" s="194"/>
      <c r="C157" s="176" t="str">
        <f>IF('Dati '!C116&lt;&gt;"",'Dati '!C116,"")</f>
        <v/>
      </c>
      <c r="D157" s="500" t="s">
        <v>350</v>
      </c>
      <c r="E157" s="483"/>
      <c r="F157" s="483"/>
      <c r="G157" s="483"/>
      <c r="H157" s="483"/>
      <c r="I157" s="483"/>
      <c r="J157" s="483"/>
      <c r="K157" s="483"/>
      <c r="L157" s="483"/>
      <c r="M157" s="483"/>
      <c r="N157" s="483"/>
      <c r="O157" s="483"/>
      <c r="P157" s="483"/>
      <c r="Q157" s="483"/>
      <c r="R157" s="483"/>
      <c r="S157" s="483"/>
      <c r="T157" s="483"/>
      <c r="U157" s="706"/>
    </row>
    <row r="158" spans="2:21" ht="10.15" customHeight="1" x14ac:dyDescent="0.2">
      <c r="B158" s="194"/>
      <c r="C158" s="176" t="str">
        <f>IF('Dati '!C117&lt;&gt;"",'Dati '!C117,"")</f>
        <v/>
      </c>
      <c r="D158" s="500" t="s">
        <v>351</v>
      </c>
      <c r="E158" s="483"/>
      <c r="F158" s="483"/>
      <c r="G158" s="483"/>
      <c r="H158" s="483"/>
      <c r="I158" s="483"/>
      <c r="J158" s="483"/>
      <c r="K158" s="483"/>
      <c r="L158" s="483"/>
      <c r="M158" s="483"/>
      <c r="N158" s="483"/>
      <c r="O158" s="483"/>
      <c r="P158" s="483"/>
      <c r="Q158" s="483"/>
      <c r="R158" s="483"/>
      <c r="S158" s="483"/>
      <c r="T158" s="483"/>
      <c r="U158" s="706"/>
    </row>
    <row r="159" spans="2:21" x14ac:dyDescent="0.2">
      <c r="B159" s="194"/>
      <c r="C159" s="176" t="str">
        <f>IF('Dati '!C118&lt;&gt;"",'Dati '!C118,"")</f>
        <v/>
      </c>
      <c r="D159" s="500" t="s">
        <v>352</v>
      </c>
      <c r="E159" s="483"/>
      <c r="F159" s="483"/>
      <c r="G159" s="483"/>
      <c r="H159" s="483"/>
      <c r="I159" s="483"/>
      <c r="J159" s="483"/>
      <c r="K159" s="483"/>
      <c r="L159" s="483"/>
      <c r="M159" s="483"/>
      <c r="N159" s="483"/>
      <c r="O159" s="483"/>
      <c r="P159" s="483"/>
      <c r="Q159" s="483"/>
      <c r="R159" s="483"/>
      <c r="S159" s="483"/>
      <c r="T159" s="483"/>
      <c r="U159" s="706"/>
    </row>
    <row r="160" spans="2:21" x14ac:dyDescent="0.2">
      <c r="B160" s="194"/>
      <c r="C160" s="176" t="str">
        <f>IF('Dati '!C119&lt;&gt;"",'Dati '!C119,"")</f>
        <v/>
      </c>
      <c r="D160" s="500" t="s">
        <v>353</v>
      </c>
      <c r="E160" s="483"/>
      <c r="F160" s="483"/>
      <c r="G160" s="483"/>
      <c r="H160" s="483"/>
      <c r="I160" s="483"/>
      <c r="J160" s="483"/>
      <c r="K160" s="483"/>
      <c r="L160" s="483"/>
      <c r="M160" s="483"/>
      <c r="N160" s="483"/>
      <c r="O160" s="483"/>
      <c r="P160" s="483"/>
      <c r="Q160" s="483"/>
      <c r="R160" s="483"/>
      <c r="S160" s="483"/>
      <c r="T160" s="483"/>
      <c r="U160" s="706"/>
    </row>
    <row r="161" spans="2:22" x14ac:dyDescent="0.2">
      <c r="B161" s="194"/>
      <c r="C161" s="176" t="str">
        <f>IF('Dati '!C120&lt;&gt;"",'Dati '!C120,"")</f>
        <v/>
      </c>
      <c r="D161" s="500" t="s">
        <v>354</v>
      </c>
      <c r="E161" s="483"/>
      <c r="F161" s="483"/>
      <c r="G161" s="483"/>
      <c r="H161" s="483"/>
      <c r="I161" s="483"/>
      <c r="J161" s="483"/>
      <c r="K161" s="483"/>
      <c r="L161" s="483"/>
      <c r="M161" s="483"/>
      <c r="N161" s="483"/>
      <c r="O161" s="483"/>
      <c r="P161" s="483"/>
      <c r="Q161" s="483"/>
      <c r="R161" s="483"/>
      <c r="S161" s="483"/>
      <c r="T161" s="483"/>
      <c r="U161" s="706"/>
    </row>
    <row r="162" spans="2:22" ht="12" thickBot="1" x14ac:dyDescent="0.25">
      <c r="B162" s="159"/>
      <c r="C162" s="229" t="str">
        <f>IF('Dati '!C121&lt;&gt;"",'Dati '!C121,"")</f>
        <v/>
      </c>
      <c r="D162" s="707" t="s">
        <v>355</v>
      </c>
      <c r="E162" s="474"/>
      <c r="F162" s="474"/>
      <c r="G162" s="474"/>
      <c r="H162" s="474"/>
      <c r="I162" s="474"/>
      <c r="J162" s="474"/>
      <c r="K162" s="474"/>
      <c r="L162" s="474"/>
      <c r="M162" s="474"/>
      <c r="N162" s="474"/>
      <c r="O162" s="474"/>
      <c r="P162" s="474"/>
      <c r="Q162" s="474"/>
      <c r="R162" s="474"/>
      <c r="S162" s="474"/>
      <c r="T162" s="474"/>
      <c r="U162" s="475"/>
    </row>
    <row r="163" spans="2:22" ht="6" customHeight="1" x14ac:dyDescent="0.2">
      <c r="B163" s="359"/>
      <c r="C163" s="360"/>
      <c r="D163" s="360"/>
      <c r="E163" s="360"/>
      <c r="F163" s="360"/>
      <c r="G163" s="360"/>
      <c r="H163" s="360"/>
      <c r="I163" s="360"/>
      <c r="J163" s="360"/>
      <c r="K163" s="360"/>
      <c r="L163" s="360"/>
      <c r="M163" s="360"/>
      <c r="N163" s="360"/>
      <c r="O163" s="360"/>
      <c r="P163" s="360"/>
      <c r="Q163" s="360"/>
      <c r="R163" s="360"/>
      <c r="S163" s="360"/>
      <c r="T163" s="360"/>
      <c r="U163" s="357"/>
    </row>
    <row r="164" spans="2:22" x14ac:dyDescent="0.2">
      <c r="B164" s="358"/>
      <c r="C164" s="837" t="s">
        <v>367</v>
      </c>
      <c r="D164" s="838"/>
      <c r="E164" s="838"/>
      <c r="F164" s="838"/>
      <c r="G164" s="838"/>
      <c r="H164" s="838"/>
      <c r="I164" s="838"/>
      <c r="J164" s="838"/>
      <c r="K164" s="838"/>
      <c r="L164" s="838"/>
      <c r="M164" s="838"/>
      <c r="N164" s="838"/>
      <c r="O164" s="838"/>
      <c r="P164" s="838"/>
      <c r="Q164" s="838"/>
      <c r="R164" s="838"/>
      <c r="S164" s="838"/>
      <c r="T164" s="838"/>
      <c r="U164" s="839"/>
    </row>
    <row r="165" spans="2:22" ht="6" customHeight="1" thickBot="1" x14ac:dyDescent="0.25">
      <c r="B165" s="194"/>
      <c r="C165" s="499"/>
      <c r="D165" s="483"/>
      <c r="E165" s="222"/>
      <c r="F165" s="147"/>
      <c r="G165" s="147"/>
      <c r="H165" s="147"/>
      <c r="I165" s="147"/>
      <c r="J165" s="147"/>
      <c r="K165" s="147"/>
      <c r="L165" s="147"/>
      <c r="M165" s="147"/>
      <c r="N165" s="147"/>
      <c r="O165" s="147"/>
      <c r="P165" s="147"/>
      <c r="Q165" s="147"/>
      <c r="R165" s="147"/>
      <c r="S165" s="147"/>
      <c r="T165" s="147"/>
      <c r="U165" s="153"/>
    </row>
    <row r="166" spans="2:22" ht="10.9" customHeight="1" x14ac:dyDescent="0.2">
      <c r="B166" s="194"/>
      <c r="C166" s="711" t="s">
        <v>46</v>
      </c>
      <c r="D166" s="712"/>
      <c r="E166" s="713" t="str">
        <f>IF('Dati '!D124&lt;&gt;"",'Dati '!D124,"")</f>
        <v/>
      </c>
      <c r="F166" s="714"/>
      <c r="G166" s="714"/>
      <c r="H166" s="714"/>
      <c r="I166" s="193" t="s">
        <v>376</v>
      </c>
      <c r="J166" s="785" t="str">
        <f>IF('Dati '!J124&lt;&gt;"",'Dati '!J124,"")</f>
        <v/>
      </c>
      <c r="K166" s="786"/>
      <c r="L166" s="787"/>
      <c r="M166" s="522" t="s">
        <v>323</v>
      </c>
      <c r="N166" s="522"/>
      <c r="O166" s="522"/>
      <c r="P166" s="522"/>
      <c r="Q166" s="713" t="str">
        <f>IF('Dati '!P124&lt;&gt;"",'Dati '!P124,"")</f>
        <v/>
      </c>
      <c r="R166" s="714"/>
      <c r="S166" s="714"/>
      <c r="T166" s="714"/>
      <c r="U166" s="715"/>
    </row>
    <row r="167" spans="2:22" ht="10.9" customHeight="1" x14ac:dyDescent="0.2">
      <c r="B167" s="194"/>
      <c r="C167" s="717" t="s">
        <v>28</v>
      </c>
      <c r="D167" s="417"/>
      <c r="E167" s="227" t="str">
        <f>IF('Dati '!D125&lt;&gt;"",'Dati '!D125,"")</f>
        <v/>
      </c>
      <c r="F167" s="150" t="s">
        <v>47</v>
      </c>
      <c r="G167" s="757" t="str">
        <f>IF('Dati '!F125&lt;&gt;"",'Dati '!F125,"")</f>
        <v/>
      </c>
      <c r="H167" s="805"/>
      <c r="I167" s="805"/>
      <c r="J167" s="806"/>
      <c r="K167" s="435" t="s">
        <v>40</v>
      </c>
      <c r="L167" s="435"/>
      <c r="M167" s="228" t="str">
        <f>IF('Dati '!K127&lt;&gt;"",'Dati '!K127,"")</f>
        <v/>
      </c>
      <c r="N167" s="435" t="s">
        <v>48</v>
      </c>
      <c r="O167" s="435"/>
      <c r="P167" s="435"/>
      <c r="Q167" s="435"/>
      <c r="R167" s="732" t="str">
        <f>IF('Dati '!P125&lt;&gt;"",'Dati '!P125,"")</f>
        <v/>
      </c>
      <c r="S167" s="732"/>
      <c r="T167" s="732"/>
      <c r="U167" s="733"/>
      <c r="V167" s="151"/>
    </row>
    <row r="168" spans="2:22" ht="10.9" customHeight="1" x14ac:dyDescent="0.2">
      <c r="B168" s="194"/>
      <c r="C168" s="762" t="s">
        <v>43</v>
      </c>
      <c r="D168" s="788"/>
      <c r="E168" s="782" t="str">
        <f>IF('Dati '!D126&lt;&gt;"",'Dati '!D126,"")</f>
        <v/>
      </c>
      <c r="F168" s="783"/>
      <c r="G168" s="435" t="s">
        <v>42</v>
      </c>
      <c r="H168" s="436"/>
      <c r="I168" s="436"/>
      <c r="J168" s="845" t="str">
        <f>IF('Dati '!I126&lt;&gt;"",'Dati '!I126,"")</f>
        <v/>
      </c>
      <c r="K168" s="737"/>
      <c r="L168" s="737"/>
      <c r="M168" s="758"/>
      <c r="N168" s="435" t="s">
        <v>375</v>
      </c>
      <c r="O168" s="436"/>
      <c r="P168" s="436"/>
      <c r="Q168" s="436"/>
      <c r="R168" s="845" t="str">
        <f>IF('Dati '!P126&lt;&gt;"",'Dati '!P126,"")</f>
        <v/>
      </c>
      <c r="S168" s="737"/>
      <c r="T168" s="737"/>
      <c r="U168" s="738"/>
    </row>
    <row r="169" spans="2:22" ht="10.9" customHeight="1" x14ac:dyDescent="0.2">
      <c r="B169" s="194"/>
      <c r="C169" s="218" t="s">
        <v>324</v>
      </c>
      <c r="D169" s="191"/>
      <c r="E169" s="782" t="str">
        <f>IF('Dati '!D127&lt;&gt;"",'Dati '!D127,"")</f>
        <v/>
      </c>
      <c r="F169" s="783"/>
      <c r="G169" s="783"/>
      <c r="H169" s="783"/>
      <c r="I169" s="465" t="s">
        <v>325</v>
      </c>
      <c r="J169" s="417"/>
      <c r="K169" s="417"/>
      <c r="L169" s="417"/>
      <c r="M169" s="461" t="str">
        <f>IF('Dati '!M127&lt;&gt;"",'Dati '!M127,"")</f>
        <v/>
      </c>
      <c r="N169" s="434"/>
      <c r="O169" s="434"/>
      <c r="P169" s="434"/>
      <c r="Q169" s="434"/>
      <c r="R169" s="434"/>
      <c r="S169" s="434"/>
      <c r="T169" s="434"/>
      <c r="U169" s="476"/>
    </row>
    <row r="170" spans="2:22" ht="10.9" customHeight="1" x14ac:dyDescent="0.2">
      <c r="B170" s="194"/>
      <c r="C170" s="717" t="s">
        <v>326</v>
      </c>
      <c r="D170" s="417"/>
      <c r="E170" s="782" t="str">
        <f>IF('Dati '!D128&lt;&gt;"",'Dati '!D128,"")</f>
        <v/>
      </c>
      <c r="F170" s="783"/>
      <c r="G170" s="767" t="s">
        <v>327</v>
      </c>
      <c r="H170" s="768"/>
      <c r="I170" s="769"/>
      <c r="J170" s="732" t="str">
        <f>IF('Dati '!I128&lt;&gt;"",'Dati '!I128,"")</f>
        <v/>
      </c>
      <c r="K170" s="732"/>
      <c r="L170" s="732"/>
      <c r="M170" s="732"/>
      <c r="N170" s="767" t="s">
        <v>328</v>
      </c>
      <c r="O170" s="768"/>
      <c r="P170" s="768"/>
      <c r="Q170" s="769"/>
      <c r="R170" s="732" t="str">
        <f>IF('Dati '!Q128&lt;&gt;"",'Dati '!Q128,"")</f>
        <v/>
      </c>
      <c r="S170" s="732"/>
      <c r="T170" s="732"/>
      <c r="U170" s="733"/>
    </row>
    <row r="171" spans="2:22" ht="10.9" customHeight="1" x14ac:dyDescent="0.2">
      <c r="B171" s="194"/>
      <c r="C171" s="717" t="s">
        <v>36</v>
      </c>
      <c r="D171" s="417"/>
      <c r="E171" s="757" t="str">
        <f>IF('Dati '!D129&lt;&gt;"",'Dati '!D129,"")</f>
        <v/>
      </c>
      <c r="F171" s="805"/>
      <c r="G171" s="805"/>
      <c r="H171" s="805"/>
      <c r="I171" s="805"/>
      <c r="J171" s="805"/>
      <c r="K171" s="805"/>
      <c r="L171" s="805"/>
      <c r="M171" s="805"/>
      <c r="N171" s="805"/>
      <c r="O171" s="805"/>
      <c r="P171" s="805"/>
      <c r="Q171" s="805"/>
      <c r="R171" s="806"/>
      <c r="S171" s="188" t="s">
        <v>30</v>
      </c>
      <c r="T171" s="777" t="str">
        <f>IF('Dati '!R129&lt;&gt;"",'Dati '!R129,"")</f>
        <v/>
      </c>
      <c r="U171" s="778"/>
    </row>
    <row r="172" spans="2:22" ht="10.9" customHeight="1" thickBot="1" x14ac:dyDescent="0.25">
      <c r="B172" s="194"/>
      <c r="C172" s="750" t="s">
        <v>38</v>
      </c>
      <c r="D172" s="833"/>
      <c r="E172" s="601" t="str">
        <f>IF('Dati '!D130&lt;&gt;"",'Dati '!D130,"")</f>
        <v/>
      </c>
      <c r="F172" s="601"/>
      <c r="G172" s="601"/>
      <c r="H172" s="601"/>
      <c r="I172" s="192" t="s">
        <v>39</v>
      </c>
      <c r="J172" s="815" t="str">
        <f>IF('Dati '!G130&lt;&gt;"",'Dati '!G130,"")</f>
        <v/>
      </c>
      <c r="K172" s="824"/>
      <c r="L172" s="824"/>
      <c r="M172" s="824"/>
      <c r="N172" s="825"/>
      <c r="O172" s="602" t="s">
        <v>40</v>
      </c>
      <c r="P172" s="602"/>
      <c r="Q172" s="226" t="str">
        <f>IF('Dati '!O130&lt;&gt;"",'Dati '!O130,"")</f>
        <v/>
      </c>
      <c r="R172" s="197"/>
      <c r="S172" s="192" t="s">
        <v>41</v>
      </c>
      <c r="T172" s="748" t="str">
        <f>IF('Dati '!R130&lt;&gt;"",'Dati '!R130,"")</f>
        <v/>
      </c>
      <c r="U172" s="749"/>
    </row>
    <row r="173" spans="2:22" ht="10.15" customHeight="1" x14ac:dyDescent="0.2">
      <c r="B173" s="194"/>
      <c r="C173" s="773" t="s">
        <v>519</v>
      </c>
      <c r="D173" s="710"/>
      <c r="E173" s="483"/>
      <c r="F173" s="483"/>
      <c r="G173" s="704" t="str">
        <f>IF('Dati '!F131=Fonti!C26,"X","")</f>
        <v/>
      </c>
      <c r="H173" s="705"/>
      <c r="I173" s="221" t="s">
        <v>342</v>
      </c>
      <c r="J173" s="176" t="str">
        <f>IF('Dati '!F131=Fonti!C27,"X","")</f>
        <v/>
      </c>
      <c r="K173" s="708" t="s">
        <v>343</v>
      </c>
      <c r="L173" s="709"/>
      <c r="M173" s="221"/>
      <c r="N173" s="221"/>
      <c r="O173" s="221"/>
      <c r="P173" s="221"/>
      <c r="Q173" s="221"/>
      <c r="R173" s="221"/>
      <c r="S173" s="221"/>
      <c r="T173" s="221"/>
      <c r="U173" s="223"/>
    </row>
    <row r="174" spans="2:22" x14ac:dyDescent="0.2">
      <c r="B174" s="194"/>
      <c r="C174" s="710" t="s">
        <v>566</v>
      </c>
      <c r="D174" s="499"/>
      <c r="E174" s="499"/>
      <c r="F174" s="499"/>
      <c r="G174" s="499"/>
      <c r="H174" s="499"/>
      <c r="I174" s="195"/>
      <c r="J174" s="195"/>
      <c r="K174" s="195"/>
      <c r="L174" s="195"/>
      <c r="M174" s="195"/>
      <c r="N174" s="195"/>
      <c r="O174" s="195"/>
      <c r="P174" s="195"/>
      <c r="Q174" s="195"/>
      <c r="R174" s="195"/>
      <c r="S174" s="195"/>
      <c r="T174" s="195"/>
      <c r="U174" s="158"/>
    </row>
    <row r="175" spans="2:22" ht="10.15" customHeight="1" x14ac:dyDescent="0.2">
      <c r="B175" s="194"/>
      <c r="C175" s="176" t="str">
        <f>IF('Dati '!C133&lt;&gt;"",'Dati '!C133,"")</f>
        <v/>
      </c>
      <c r="D175" s="500" t="s">
        <v>344</v>
      </c>
      <c r="E175" s="483"/>
      <c r="F175" s="483"/>
      <c r="G175" s="483"/>
      <c r="H175" s="483"/>
      <c r="I175" s="483"/>
      <c r="J175" s="483"/>
      <c r="K175" s="483"/>
      <c r="L175" s="483"/>
      <c r="M175" s="483"/>
      <c r="N175" s="483"/>
      <c r="O175" s="483"/>
      <c r="P175" s="483"/>
      <c r="Q175" s="483"/>
      <c r="R175" s="483"/>
      <c r="S175" s="483"/>
      <c r="T175" s="483"/>
      <c r="U175" s="706"/>
    </row>
    <row r="176" spans="2:22" ht="10.15" customHeight="1" x14ac:dyDescent="0.2">
      <c r="B176" s="194"/>
      <c r="C176" s="176" t="str">
        <f>IF('Dati '!C134&lt;&gt;"",'Dati '!C134,"")</f>
        <v/>
      </c>
      <c r="D176" s="500" t="s">
        <v>345</v>
      </c>
      <c r="E176" s="483"/>
      <c r="F176" s="483"/>
      <c r="G176" s="483"/>
      <c r="H176" s="483"/>
      <c r="I176" s="483"/>
      <c r="J176" s="483"/>
      <c r="K176" s="483"/>
      <c r="L176" s="483"/>
      <c r="M176" s="483"/>
      <c r="N176" s="483"/>
      <c r="O176" s="483"/>
      <c r="P176" s="483"/>
      <c r="Q176" s="483"/>
      <c r="R176" s="483"/>
      <c r="S176" s="483"/>
      <c r="T176" s="483"/>
      <c r="U176" s="706"/>
    </row>
    <row r="177" spans="2:21" ht="10.15" customHeight="1" x14ac:dyDescent="0.2">
      <c r="B177" s="194"/>
      <c r="C177" s="176" t="str">
        <f>IF('Dati '!C135&lt;&gt;"",'Dati '!C135,"")</f>
        <v/>
      </c>
      <c r="D177" s="500" t="s">
        <v>346</v>
      </c>
      <c r="E177" s="483"/>
      <c r="F177" s="483"/>
      <c r="G177" s="483"/>
      <c r="H177" s="483"/>
      <c r="I177" s="483"/>
      <c r="J177" s="483"/>
      <c r="K177" s="483"/>
      <c r="L177" s="483"/>
      <c r="M177" s="483"/>
      <c r="N177" s="483"/>
      <c r="O177" s="483"/>
      <c r="P177" s="483"/>
      <c r="Q177" s="483"/>
      <c r="R177" s="483"/>
      <c r="S177" s="483"/>
      <c r="T177" s="483"/>
      <c r="U177" s="706"/>
    </row>
    <row r="178" spans="2:21" ht="10.15" customHeight="1" x14ac:dyDescent="0.2">
      <c r="B178" s="194"/>
      <c r="C178" s="175"/>
      <c r="D178" s="483"/>
      <c r="E178" s="483"/>
      <c r="F178" s="483"/>
      <c r="G178" s="483"/>
      <c r="H178" s="483"/>
      <c r="I178" s="483"/>
      <c r="J178" s="483"/>
      <c r="K178" s="483"/>
      <c r="L178" s="483"/>
      <c r="M178" s="483"/>
      <c r="N178" s="483"/>
      <c r="O178" s="483"/>
      <c r="P178" s="483"/>
      <c r="Q178" s="483"/>
      <c r="R178" s="483"/>
      <c r="S178" s="483"/>
      <c r="T178" s="483"/>
      <c r="U178" s="706"/>
    </row>
    <row r="179" spans="2:21" x14ac:dyDescent="0.2">
      <c r="B179" s="194"/>
      <c r="C179" s="195"/>
      <c r="D179" s="195"/>
      <c r="E179" s="195"/>
      <c r="F179" s="195"/>
      <c r="G179" s="195"/>
      <c r="H179" s="195"/>
      <c r="I179" s="195"/>
      <c r="J179" s="195"/>
      <c r="K179" s="195"/>
      <c r="L179" s="195"/>
      <c r="M179" s="195"/>
      <c r="N179" s="195"/>
      <c r="O179" s="195"/>
      <c r="P179" s="195"/>
      <c r="Q179" s="195"/>
      <c r="R179" s="195"/>
      <c r="S179" s="195"/>
      <c r="T179" s="195"/>
      <c r="U179" s="158"/>
    </row>
    <row r="180" spans="2:21" x14ac:dyDescent="0.2">
      <c r="B180" s="194"/>
      <c r="C180" s="710" t="s">
        <v>340</v>
      </c>
      <c r="D180" s="499"/>
      <c r="E180" s="499"/>
      <c r="F180" s="499"/>
      <c r="G180" s="499"/>
      <c r="H180" s="499"/>
      <c r="I180" s="221"/>
      <c r="J180" s="221"/>
      <c r="K180" s="221"/>
      <c r="L180" s="221"/>
      <c r="M180" s="221"/>
      <c r="N180" s="221"/>
      <c r="O180" s="221"/>
      <c r="P180" s="221"/>
      <c r="Q180" s="221"/>
      <c r="R180" s="221"/>
      <c r="S180" s="221"/>
      <c r="T180" s="221"/>
      <c r="U180" s="223"/>
    </row>
    <row r="181" spans="2:21" ht="6" customHeight="1" x14ac:dyDescent="0.2">
      <c r="B181" s="194"/>
      <c r="C181" s="195"/>
      <c r="D181" s="221"/>
      <c r="E181" s="221"/>
      <c r="F181" s="221"/>
      <c r="G181" s="221"/>
      <c r="H181" s="221"/>
      <c r="I181" s="221"/>
      <c r="J181" s="221"/>
      <c r="K181" s="221"/>
      <c r="L181" s="221"/>
      <c r="M181" s="221"/>
      <c r="N181" s="221"/>
      <c r="O181" s="221"/>
      <c r="P181" s="221"/>
      <c r="Q181" s="221"/>
      <c r="R181" s="221"/>
      <c r="S181" s="221"/>
      <c r="T181" s="221"/>
      <c r="U181" s="223"/>
    </row>
    <row r="182" spans="2:21" x14ac:dyDescent="0.2">
      <c r="B182" s="194"/>
      <c r="C182" s="176" t="str">
        <f>IF('Dati '!C140&lt;&gt;"",'Dati '!C140,"")</f>
        <v/>
      </c>
      <c r="D182" s="500" t="s">
        <v>347</v>
      </c>
      <c r="E182" s="483"/>
      <c r="F182" s="483"/>
      <c r="G182" s="483"/>
      <c r="H182" s="483"/>
      <c r="I182" s="483"/>
      <c r="J182" s="483"/>
      <c r="K182" s="483"/>
      <c r="L182" s="483"/>
      <c r="M182" s="483"/>
      <c r="N182" s="483"/>
      <c r="O182" s="483"/>
      <c r="P182" s="483"/>
      <c r="Q182" s="483"/>
      <c r="R182" s="483"/>
      <c r="S182" s="483"/>
      <c r="T182" s="483"/>
      <c r="U182" s="706"/>
    </row>
    <row r="183" spans="2:21" x14ac:dyDescent="0.2">
      <c r="B183" s="194"/>
      <c r="C183" s="701" t="str">
        <f>IF('Dati '!C141&lt;&gt;"",'Dati '!C141,"")</f>
        <v/>
      </c>
      <c r="D183" s="500" t="s">
        <v>348</v>
      </c>
      <c r="E183" s="483"/>
      <c r="F183" s="483"/>
      <c r="G183" s="483"/>
      <c r="H183" s="483"/>
      <c r="I183" s="483"/>
      <c r="J183" s="483"/>
      <c r="K183" s="483"/>
      <c r="L183" s="483"/>
      <c r="M183" s="483"/>
      <c r="N183" s="483"/>
      <c r="O183" s="483"/>
      <c r="P183" s="483"/>
      <c r="Q183" s="483"/>
      <c r="R183" s="483"/>
      <c r="S183" s="483"/>
      <c r="T183" s="483"/>
      <c r="U183" s="706"/>
    </row>
    <row r="184" spans="2:21" x14ac:dyDescent="0.2">
      <c r="B184" s="194"/>
      <c r="C184" s="702"/>
      <c r="D184" s="483"/>
      <c r="E184" s="483"/>
      <c r="F184" s="483"/>
      <c r="G184" s="483"/>
      <c r="H184" s="483"/>
      <c r="I184" s="483"/>
      <c r="J184" s="483"/>
      <c r="K184" s="483"/>
      <c r="L184" s="483"/>
      <c r="M184" s="483"/>
      <c r="N184" s="483"/>
      <c r="O184" s="483"/>
      <c r="P184" s="483"/>
      <c r="Q184" s="483"/>
      <c r="R184" s="483"/>
      <c r="S184" s="483"/>
      <c r="T184" s="483"/>
      <c r="U184" s="706"/>
    </row>
    <row r="185" spans="2:21" x14ac:dyDescent="0.2">
      <c r="B185" s="194"/>
      <c r="C185" s="176" t="str">
        <f>IF('Dati '!C143&lt;&gt;"",'Dati '!C143,"")</f>
        <v/>
      </c>
      <c r="D185" s="500" t="s">
        <v>349</v>
      </c>
      <c r="E185" s="483"/>
      <c r="F185" s="483"/>
      <c r="G185" s="483"/>
      <c r="H185" s="483"/>
      <c r="I185" s="483"/>
      <c r="J185" s="483"/>
      <c r="K185" s="483"/>
      <c r="L185" s="483"/>
      <c r="M185" s="483"/>
      <c r="N185" s="483"/>
      <c r="O185" s="483"/>
      <c r="P185" s="483"/>
      <c r="Q185" s="483"/>
      <c r="R185" s="483"/>
      <c r="S185" s="483"/>
      <c r="T185" s="483"/>
      <c r="U185" s="706"/>
    </row>
    <row r="186" spans="2:21" x14ac:dyDescent="0.2">
      <c r="B186" s="194"/>
      <c r="C186" s="176" t="str">
        <f>IF('Dati '!C144&lt;&gt;"",'Dati '!C144,"")</f>
        <v/>
      </c>
      <c r="D186" s="500" t="s">
        <v>350</v>
      </c>
      <c r="E186" s="483"/>
      <c r="F186" s="483"/>
      <c r="G186" s="483"/>
      <c r="H186" s="483"/>
      <c r="I186" s="483"/>
      <c r="J186" s="483"/>
      <c r="K186" s="483"/>
      <c r="L186" s="483"/>
      <c r="M186" s="483"/>
      <c r="N186" s="483"/>
      <c r="O186" s="483"/>
      <c r="P186" s="483"/>
      <c r="Q186" s="483"/>
      <c r="R186" s="483"/>
      <c r="S186" s="483"/>
      <c r="T186" s="483"/>
      <c r="U186" s="706"/>
    </row>
    <row r="187" spans="2:21" x14ac:dyDescent="0.2">
      <c r="B187" s="194"/>
      <c r="C187" s="176" t="str">
        <f>IF('Dati '!C145&lt;&gt;"",'Dati '!C145,"")</f>
        <v/>
      </c>
      <c r="D187" s="500" t="s">
        <v>351</v>
      </c>
      <c r="E187" s="483"/>
      <c r="F187" s="483"/>
      <c r="G187" s="483"/>
      <c r="H187" s="483"/>
      <c r="I187" s="483"/>
      <c r="J187" s="483"/>
      <c r="K187" s="483"/>
      <c r="L187" s="483"/>
      <c r="M187" s="483"/>
      <c r="N187" s="483"/>
      <c r="O187" s="483"/>
      <c r="P187" s="483"/>
      <c r="Q187" s="483"/>
      <c r="R187" s="483"/>
      <c r="S187" s="483"/>
      <c r="T187" s="483"/>
      <c r="U187" s="706"/>
    </row>
    <row r="188" spans="2:21" x14ac:dyDescent="0.2">
      <c r="B188" s="194"/>
      <c r="C188" s="176" t="str">
        <f>IF('Dati '!C146&lt;&gt;"",'Dati '!C146,"")</f>
        <v/>
      </c>
      <c r="D188" s="500" t="s">
        <v>352</v>
      </c>
      <c r="E188" s="483"/>
      <c r="F188" s="483"/>
      <c r="G188" s="483"/>
      <c r="H188" s="483"/>
      <c r="I188" s="483"/>
      <c r="J188" s="483"/>
      <c r="K188" s="483"/>
      <c r="L188" s="483"/>
      <c r="M188" s="483"/>
      <c r="N188" s="483"/>
      <c r="O188" s="483"/>
      <c r="P188" s="483"/>
      <c r="Q188" s="483"/>
      <c r="R188" s="483"/>
      <c r="S188" s="483"/>
      <c r="T188" s="483"/>
      <c r="U188" s="706"/>
    </row>
    <row r="189" spans="2:21" x14ac:dyDescent="0.2">
      <c r="B189" s="194"/>
      <c r="C189" s="176" t="str">
        <f>IF('Dati '!C147&lt;&gt;"",'Dati '!C147,"")</f>
        <v/>
      </c>
      <c r="D189" s="500" t="s">
        <v>353</v>
      </c>
      <c r="E189" s="483"/>
      <c r="F189" s="483"/>
      <c r="G189" s="483"/>
      <c r="H189" s="483"/>
      <c r="I189" s="483"/>
      <c r="J189" s="483"/>
      <c r="K189" s="483"/>
      <c r="L189" s="483"/>
      <c r="M189" s="483"/>
      <c r="N189" s="483"/>
      <c r="O189" s="483"/>
      <c r="P189" s="483"/>
      <c r="Q189" s="483"/>
      <c r="R189" s="483"/>
      <c r="S189" s="483"/>
      <c r="T189" s="483"/>
      <c r="U189" s="706"/>
    </row>
    <row r="190" spans="2:21" x14ac:dyDescent="0.2">
      <c r="B190" s="194"/>
      <c r="C190" s="176" t="str">
        <f>IF('Dati '!C148&lt;&gt;"",'Dati '!C148,"")</f>
        <v/>
      </c>
      <c r="D190" s="500" t="s">
        <v>354</v>
      </c>
      <c r="E190" s="483"/>
      <c r="F190" s="483"/>
      <c r="G190" s="483"/>
      <c r="H190" s="483"/>
      <c r="I190" s="483"/>
      <c r="J190" s="483"/>
      <c r="K190" s="483"/>
      <c r="L190" s="483"/>
      <c r="M190" s="483"/>
      <c r="N190" s="483"/>
      <c r="O190" s="483"/>
      <c r="P190" s="483"/>
      <c r="Q190" s="483"/>
      <c r="R190" s="483"/>
      <c r="S190" s="483"/>
      <c r="T190" s="483"/>
      <c r="U190" s="706"/>
    </row>
    <row r="191" spans="2:21" ht="12" thickBot="1" x14ac:dyDescent="0.25">
      <c r="B191" s="159"/>
      <c r="C191" s="229" t="str">
        <f>IF('Dati '!C149&lt;&gt;"",'Dati '!C149,"")</f>
        <v/>
      </c>
      <c r="D191" s="707" t="s">
        <v>355</v>
      </c>
      <c r="E191" s="474"/>
      <c r="F191" s="474"/>
      <c r="G191" s="474"/>
      <c r="H191" s="474"/>
      <c r="I191" s="474"/>
      <c r="J191" s="474"/>
      <c r="K191" s="474"/>
      <c r="L191" s="474"/>
      <c r="M191" s="474"/>
      <c r="N191" s="474"/>
      <c r="O191" s="474"/>
      <c r="P191" s="474"/>
      <c r="Q191" s="474"/>
      <c r="R191" s="474"/>
      <c r="S191" s="474"/>
      <c r="T191" s="474"/>
      <c r="U191" s="475"/>
    </row>
    <row r="192" spans="2:21" ht="12" thickBot="1" x14ac:dyDescent="0.25"/>
    <row r="193" spans="2:26" s="72" customFormat="1" ht="12" thickBot="1" x14ac:dyDescent="0.25">
      <c r="D193" s="651" t="s">
        <v>449</v>
      </c>
      <c r="E193" s="652"/>
      <c r="F193" s="284"/>
      <c r="G193" s="284"/>
      <c r="H193" s="284"/>
      <c r="I193" s="284"/>
      <c r="J193" s="284"/>
      <c r="K193" s="284"/>
      <c r="L193" s="284"/>
      <c r="M193" s="284"/>
      <c r="N193" s="284"/>
      <c r="O193" s="284"/>
      <c r="P193" s="284"/>
      <c r="Q193" s="284"/>
      <c r="R193" s="284"/>
      <c r="S193" s="284"/>
      <c r="T193" s="284"/>
      <c r="U193" s="284"/>
    </row>
    <row r="194" spans="2:26" s="72" customFormat="1" ht="12" thickBot="1" x14ac:dyDescent="0.25">
      <c r="C194" s="290"/>
      <c r="D194" s="653"/>
      <c r="E194" s="654"/>
      <c r="F194" s="286"/>
      <c r="G194" s="287"/>
      <c r="H194" s="287"/>
      <c r="I194" s="287"/>
      <c r="J194" s="287"/>
      <c r="K194" s="287"/>
      <c r="L194" s="287"/>
      <c r="M194" s="287"/>
      <c r="N194" s="287"/>
      <c r="O194" s="287"/>
      <c r="P194" s="287"/>
      <c r="Q194" s="287"/>
      <c r="R194" s="287"/>
      <c r="S194" s="287"/>
      <c r="T194" s="287"/>
      <c r="U194" s="288"/>
    </row>
    <row r="195" spans="2:26" s="72" customFormat="1" x14ac:dyDescent="0.2">
      <c r="C195" s="78"/>
      <c r="D195" s="285"/>
      <c r="E195" s="285"/>
      <c r="F195" s="285"/>
      <c r="G195" s="285"/>
      <c r="H195" s="285"/>
      <c r="I195" s="285"/>
      <c r="J195" s="285"/>
      <c r="K195" s="285"/>
      <c r="L195" s="285"/>
      <c r="M195" s="285"/>
      <c r="N195" s="285"/>
      <c r="O195" s="285"/>
      <c r="P195" s="285"/>
      <c r="Q195" s="285"/>
      <c r="R195" s="285"/>
      <c r="S195" s="285"/>
      <c r="T195" s="285"/>
      <c r="U195" s="289"/>
    </row>
    <row r="196" spans="2:26" s="72" customFormat="1" ht="12.75" x14ac:dyDescent="0.2">
      <c r="C196" s="78"/>
      <c r="D196" s="110" t="s">
        <v>589</v>
      </c>
      <c r="E196" s="114"/>
      <c r="F196" s="115"/>
      <c r="G196" s="285"/>
      <c r="H196" s="285"/>
      <c r="I196" s="285"/>
      <c r="J196" s="285"/>
      <c r="K196" s="285"/>
      <c r="L196" s="285"/>
      <c r="M196" s="285"/>
      <c r="N196" s="285"/>
      <c r="O196" s="285"/>
      <c r="P196" s="285"/>
      <c r="Q196" s="285"/>
      <c r="R196" s="285"/>
      <c r="S196" s="285"/>
      <c r="T196" s="285"/>
      <c r="U196" s="289"/>
      <c r="X196" s="543"/>
      <c r="Y196" s="407"/>
      <c r="Z196" s="407"/>
    </row>
    <row r="197" spans="2:26" s="72" customFormat="1" x14ac:dyDescent="0.2">
      <c r="C197" s="78"/>
      <c r="D197" s="649" t="s">
        <v>441</v>
      </c>
      <c r="E197" s="650"/>
      <c r="F197" s="650"/>
      <c r="G197" s="285"/>
      <c r="H197" s="649" t="s">
        <v>442</v>
      </c>
      <c r="I197" s="650"/>
      <c r="J197" s="650"/>
      <c r="K197" s="650"/>
      <c r="L197" s="650"/>
      <c r="M197" s="650"/>
      <c r="N197" s="650"/>
      <c r="O197" s="650"/>
      <c r="P197" s="650"/>
      <c r="Q197" s="650"/>
      <c r="R197" s="650"/>
      <c r="S197" s="650"/>
      <c r="T197" s="650"/>
      <c r="U197" s="289"/>
    </row>
    <row r="198" spans="2:26" s="72" customFormat="1" ht="12" thickBot="1" x14ac:dyDescent="0.25">
      <c r="C198" s="291"/>
      <c r="D198" s="283"/>
      <c r="E198" s="283"/>
      <c r="F198" s="283"/>
      <c r="G198" s="283"/>
      <c r="H198" s="283"/>
      <c r="I198" s="283"/>
      <c r="J198" s="283"/>
      <c r="K198" s="283"/>
      <c r="L198" s="283"/>
      <c r="M198" s="283"/>
      <c r="N198" s="283"/>
      <c r="O198" s="283"/>
      <c r="P198" s="283"/>
      <c r="Q198" s="283"/>
      <c r="R198" s="283"/>
      <c r="S198" s="283"/>
      <c r="T198" s="283"/>
      <c r="U198" s="144"/>
    </row>
    <row r="199" spans="2:26" ht="12" thickBot="1" x14ac:dyDescent="0.25">
      <c r="D199" s="196"/>
      <c r="E199" s="196"/>
      <c r="F199" s="196"/>
      <c r="G199" s="196"/>
      <c r="H199" s="196"/>
      <c r="I199" s="196"/>
      <c r="J199" s="196"/>
      <c r="K199" s="196"/>
      <c r="L199" s="196"/>
      <c r="M199" s="196"/>
      <c r="N199" s="196"/>
      <c r="O199" s="196"/>
      <c r="P199" s="196"/>
      <c r="Q199" s="196"/>
      <c r="R199" s="196"/>
      <c r="S199" s="196"/>
      <c r="T199" s="196"/>
      <c r="U199" s="196"/>
    </row>
    <row r="200" spans="2:26" ht="13.15" customHeight="1" x14ac:dyDescent="0.2">
      <c r="B200" s="668" t="s">
        <v>368</v>
      </c>
      <c r="C200" s="696"/>
      <c r="D200" s="696"/>
      <c r="E200" s="696"/>
      <c r="F200" s="696"/>
      <c r="G200" s="696"/>
      <c r="H200" s="696"/>
      <c r="I200" s="696"/>
      <c r="J200" s="696"/>
      <c r="K200" s="696"/>
      <c r="L200" s="696"/>
      <c r="M200" s="696"/>
      <c r="N200" s="696"/>
      <c r="O200" s="696"/>
      <c r="P200" s="696"/>
      <c r="Q200" s="696"/>
      <c r="R200" s="696"/>
      <c r="S200" s="696"/>
      <c r="T200" s="696"/>
      <c r="U200" s="697"/>
      <c r="V200" s="187"/>
    </row>
    <row r="201" spans="2:26" ht="7.15" customHeight="1" thickBot="1" x14ac:dyDescent="0.25">
      <c r="B201" s="698"/>
      <c r="C201" s="699"/>
      <c r="D201" s="699"/>
      <c r="E201" s="699"/>
      <c r="F201" s="699"/>
      <c r="G201" s="699"/>
      <c r="H201" s="699"/>
      <c r="I201" s="699"/>
      <c r="J201" s="699"/>
      <c r="K201" s="699"/>
      <c r="L201" s="699"/>
      <c r="M201" s="699"/>
      <c r="N201" s="699"/>
      <c r="O201" s="699"/>
      <c r="P201" s="699"/>
      <c r="Q201" s="699"/>
      <c r="R201" s="699"/>
      <c r="S201" s="699"/>
      <c r="T201" s="699"/>
      <c r="U201" s="700"/>
    </row>
    <row r="202" spans="2:26" ht="6" customHeight="1" x14ac:dyDescent="0.2">
      <c r="B202" s="162"/>
      <c r="C202" s="163"/>
      <c r="D202" s="163"/>
      <c r="E202" s="163"/>
      <c r="F202" s="163"/>
      <c r="G202" s="163"/>
      <c r="H202" s="163"/>
      <c r="I202" s="163"/>
      <c r="J202" s="163"/>
      <c r="K202" s="163"/>
      <c r="L202" s="163"/>
      <c r="M202" s="163"/>
      <c r="N202" s="163"/>
      <c r="O202" s="163"/>
      <c r="P202" s="163"/>
      <c r="Q202" s="163"/>
      <c r="R202" s="163"/>
      <c r="S202" s="163"/>
      <c r="T202" s="163"/>
      <c r="U202" s="164"/>
    </row>
    <row r="203" spans="2:26" ht="10.9" customHeight="1" x14ac:dyDescent="0.2">
      <c r="B203" s="194"/>
      <c r="C203" s="499" t="s">
        <v>369</v>
      </c>
      <c r="D203" s="499"/>
      <c r="E203" s="499"/>
      <c r="F203" s="499"/>
      <c r="G203" s="499"/>
      <c r="H203" s="499"/>
      <c r="I203" s="195"/>
      <c r="J203" s="195"/>
      <c r="K203" s="195"/>
      <c r="L203" s="195"/>
      <c r="M203" s="195"/>
      <c r="N203" s="195"/>
      <c r="O203" s="195"/>
      <c r="P203" s="195"/>
      <c r="Q203" s="195"/>
      <c r="R203" s="195"/>
      <c r="S203" s="195"/>
      <c r="T203" s="195"/>
      <c r="U203" s="158"/>
    </row>
    <row r="204" spans="2:26" ht="6" customHeight="1" x14ac:dyDescent="0.2">
      <c r="B204" s="194"/>
      <c r="C204" s="195"/>
      <c r="D204" s="195"/>
      <c r="E204" s="195"/>
      <c r="F204" s="195"/>
      <c r="G204" s="195"/>
      <c r="H204" s="195"/>
      <c r="I204" s="195"/>
      <c r="J204" s="195"/>
      <c r="K204" s="195"/>
      <c r="L204" s="195"/>
      <c r="M204" s="195"/>
      <c r="N204" s="195"/>
      <c r="O204" s="195"/>
      <c r="P204" s="195"/>
      <c r="Q204" s="195"/>
      <c r="R204" s="195"/>
      <c r="S204" s="195"/>
      <c r="T204" s="195"/>
      <c r="U204" s="158"/>
    </row>
    <row r="205" spans="2:26" ht="10.9" customHeight="1" x14ac:dyDescent="0.2">
      <c r="B205" s="194" t="s">
        <v>370</v>
      </c>
      <c r="C205" s="720" t="s">
        <v>571</v>
      </c>
      <c r="D205" s="720"/>
      <c r="E205" s="720"/>
      <c r="F205" s="720"/>
      <c r="G205" s="720"/>
      <c r="H205" s="720"/>
      <c r="I205" s="720"/>
      <c r="J205" s="720"/>
      <c r="K205" s="720"/>
      <c r="L205" s="720"/>
      <c r="M205" s="720"/>
      <c r="N205" s="720"/>
      <c r="O205" s="720"/>
      <c r="P205" s="720"/>
      <c r="Q205" s="720"/>
      <c r="R205" s="720"/>
      <c r="S205" s="720"/>
      <c r="T205" s="720"/>
      <c r="U205" s="722"/>
    </row>
    <row r="206" spans="2:26" ht="10.9" customHeight="1" x14ac:dyDescent="0.2">
      <c r="B206" s="194"/>
      <c r="C206" s="720"/>
      <c r="D206" s="720"/>
      <c r="E206" s="720"/>
      <c r="F206" s="720"/>
      <c r="G206" s="720"/>
      <c r="H206" s="720"/>
      <c r="I206" s="720"/>
      <c r="J206" s="720"/>
      <c r="K206" s="720"/>
      <c r="L206" s="720"/>
      <c r="M206" s="720"/>
      <c r="N206" s="720"/>
      <c r="O206" s="720"/>
      <c r="P206" s="720"/>
      <c r="Q206" s="720"/>
      <c r="R206" s="720"/>
      <c r="S206" s="720"/>
      <c r="T206" s="720"/>
      <c r="U206" s="722"/>
    </row>
    <row r="207" spans="2:26" ht="10.9" customHeight="1" x14ac:dyDescent="0.2">
      <c r="B207" s="194"/>
      <c r="C207" s="720"/>
      <c r="D207" s="720"/>
      <c r="E207" s="720"/>
      <c r="F207" s="720"/>
      <c r="G207" s="720"/>
      <c r="H207" s="720"/>
      <c r="I207" s="720"/>
      <c r="J207" s="720"/>
      <c r="K207" s="720"/>
      <c r="L207" s="720"/>
      <c r="M207" s="720"/>
      <c r="N207" s="720"/>
      <c r="O207" s="720"/>
      <c r="P207" s="720"/>
      <c r="Q207" s="720"/>
      <c r="R207" s="720"/>
      <c r="S207" s="720"/>
      <c r="T207" s="720"/>
      <c r="U207" s="722"/>
    </row>
    <row r="208" spans="2:26" ht="10.15" customHeight="1" x14ac:dyDescent="0.2">
      <c r="B208" s="194"/>
      <c r="C208" s="195"/>
      <c r="D208" s="221"/>
      <c r="E208" s="221"/>
      <c r="F208" s="221"/>
      <c r="G208" s="221"/>
      <c r="H208" s="221"/>
      <c r="I208" s="221"/>
      <c r="J208" s="221"/>
      <c r="K208" s="221"/>
      <c r="L208" s="221"/>
      <c r="M208" s="221"/>
      <c r="N208" s="221"/>
      <c r="O208" s="221"/>
      <c r="P208" s="221"/>
      <c r="Q208" s="221"/>
      <c r="R208" s="221"/>
      <c r="S208" s="221"/>
      <c r="T208" s="221"/>
      <c r="U208" s="223"/>
    </row>
    <row r="209" spans="2:26" ht="10.15" customHeight="1" x14ac:dyDescent="0.2">
      <c r="B209" s="194" t="s">
        <v>371</v>
      </c>
      <c r="C209" s="175" t="str">
        <f>IF('Dati '!C48=Fonti!C26,"X","")</f>
        <v/>
      </c>
      <c r="D209" s="221" t="s">
        <v>372</v>
      </c>
      <c r="E209" s="230" t="str">
        <f>IF('Dati '!E48&lt;&gt;Fonti!C31,'Dati '!E48,"")</f>
        <v/>
      </c>
      <c r="F209" s="708" t="str">
        <f>IF(E209&lt;&gt;"",Fonti!J28,"")</f>
        <v/>
      </c>
      <c r="G209" s="708"/>
      <c r="H209" s="708"/>
      <c r="I209" s="708"/>
      <c r="J209" s="846" t="str">
        <f>IF('Dati '!G48&lt;&gt;Fonti!C32,'Dati '!G48,"")</f>
        <v/>
      </c>
      <c r="K209" s="847"/>
      <c r="L209" s="847"/>
      <c r="M209" s="848"/>
      <c r="N209" s="848"/>
      <c r="O209" s="221"/>
      <c r="P209" s="221"/>
      <c r="Q209" s="221"/>
      <c r="R209" s="221"/>
      <c r="S209" s="221"/>
      <c r="T209" s="221"/>
      <c r="U209" s="223"/>
    </row>
    <row r="210" spans="2:26" ht="10.15" customHeight="1" x14ac:dyDescent="0.2">
      <c r="B210" s="194"/>
      <c r="C210" s="175" t="str">
        <f>IF('Dati '!C48=Fonti!C27,"X","")</f>
        <v/>
      </c>
      <c r="D210" s="195" t="s">
        <v>374</v>
      </c>
      <c r="E210" s="221"/>
      <c r="F210" s="221"/>
      <c r="G210" s="221"/>
      <c r="H210" s="221"/>
      <c r="I210" s="221"/>
      <c r="J210" s="221"/>
      <c r="K210" s="221"/>
      <c r="L210" s="221"/>
      <c r="M210" s="221"/>
      <c r="N210" s="221"/>
      <c r="O210" s="221"/>
      <c r="P210" s="221"/>
      <c r="Q210" s="221"/>
      <c r="R210" s="221"/>
      <c r="S210" s="221"/>
      <c r="T210" s="221"/>
      <c r="U210" s="223"/>
    </row>
    <row r="211" spans="2:26" ht="10.15" customHeight="1" x14ac:dyDescent="0.2">
      <c r="B211" s="194"/>
      <c r="C211" s="500" t="s">
        <v>532</v>
      </c>
      <c r="D211" s="708"/>
      <c r="E211" s="708"/>
      <c r="F211" s="708"/>
      <c r="G211" s="708"/>
      <c r="H211" s="708"/>
      <c r="I211" s="708"/>
      <c r="J211" s="708"/>
      <c r="K211" s="708"/>
      <c r="L211" s="708"/>
      <c r="M211" s="708"/>
      <c r="N211" s="708"/>
      <c r="O211" s="708"/>
      <c r="P211" s="708"/>
      <c r="Q211" s="708"/>
      <c r="R211" s="708"/>
      <c r="S211" s="708"/>
      <c r="T211" s="708"/>
      <c r="U211" s="843"/>
    </row>
    <row r="212" spans="2:26" ht="10.15" customHeight="1" thickBot="1" x14ac:dyDescent="0.25">
      <c r="B212" s="184"/>
      <c r="C212" s="844"/>
      <c r="D212" s="844"/>
      <c r="E212" s="474"/>
      <c r="F212" s="185"/>
      <c r="G212" s="182"/>
      <c r="H212" s="182"/>
      <c r="I212" s="182"/>
      <c r="J212" s="182"/>
      <c r="K212" s="182"/>
      <c r="L212" s="182"/>
      <c r="M212" s="182"/>
      <c r="N212" s="182"/>
      <c r="O212" s="182"/>
      <c r="P212" s="182"/>
      <c r="Q212" s="182"/>
      <c r="R212" s="182"/>
      <c r="S212" s="182"/>
      <c r="T212" s="182"/>
      <c r="U212" s="183"/>
    </row>
    <row r="213" spans="2:26" ht="10.15" customHeight="1" thickBot="1" x14ac:dyDescent="0.25">
      <c r="D213" s="196"/>
      <c r="E213" s="196"/>
      <c r="F213" s="196"/>
      <c r="G213" s="196"/>
      <c r="H213" s="196"/>
      <c r="I213" s="196"/>
      <c r="J213" s="196"/>
      <c r="K213" s="196"/>
      <c r="L213" s="196"/>
      <c r="M213" s="196"/>
      <c r="N213" s="196"/>
      <c r="O213" s="196"/>
      <c r="P213" s="196"/>
      <c r="Q213" s="196"/>
      <c r="R213" s="196"/>
      <c r="S213" s="196"/>
      <c r="T213" s="196"/>
      <c r="U213" s="196"/>
    </row>
    <row r="214" spans="2:26" s="72" customFormat="1" ht="12" thickBot="1" x14ac:dyDescent="0.25">
      <c r="D214" s="651" t="s">
        <v>449</v>
      </c>
      <c r="E214" s="652"/>
      <c r="F214" s="284"/>
      <c r="G214" s="284"/>
      <c r="H214" s="284"/>
      <c r="I214" s="284"/>
      <c r="J214" s="284"/>
      <c r="K214" s="284"/>
      <c r="L214" s="284"/>
      <c r="M214" s="284"/>
      <c r="N214" s="284"/>
      <c r="O214" s="284"/>
      <c r="P214" s="284"/>
      <c r="Q214" s="284"/>
      <c r="R214" s="284"/>
      <c r="S214" s="284"/>
      <c r="T214" s="284"/>
      <c r="U214" s="284"/>
    </row>
    <row r="215" spans="2:26" s="72" customFormat="1" ht="12" thickBot="1" x14ac:dyDescent="0.25">
      <c r="C215" s="290"/>
      <c r="D215" s="653"/>
      <c r="E215" s="654"/>
      <c r="F215" s="286"/>
      <c r="G215" s="287"/>
      <c r="H215" s="287"/>
      <c r="I215" s="287"/>
      <c r="J215" s="287"/>
      <c r="K215" s="287"/>
      <c r="L215" s="287"/>
      <c r="M215" s="287"/>
      <c r="N215" s="287"/>
      <c r="O215" s="287"/>
      <c r="P215" s="287"/>
      <c r="Q215" s="287"/>
      <c r="R215" s="287"/>
      <c r="S215" s="287"/>
      <c r="T215" s="287"/>
      <c r="U215" s="288"/>
    </row>
    <row r="216" spans="2:26" s="72" customFormat="1" x14ac:dyDescent="0.2">
      <c r="C216" s="78"/>
      <c r="D216" s="285"/>
      <c r="E216" s="285"/>
      <c r="F216" s="285"/>
      <c r="G216" s="285"/>
      <c r="H216" s="285"/>
      <c r="I216" s="285"/>
      <c r="J216" s="285"/>
      <c r="K216" s="285"/>
      <c r="L216" s="285"/>
      <c r="M216" s="285"/>
      <c r="N216" s="285"/>
      <c r="O216" s="285"/>
      <c r="P216" s="285"/>
      <c r="Q216" s="285"/>
      <c r="R216" s="285"/>
      <c r="S216" s="285"/>
      <c r="T216" s="285"/>
      <c r="U216" s="289"/>
    </row>
    <row r="217" spans="2:26" s="72" customFormat="1" ht="12.75" x14ac:dyDescent="0.2">
      <c r="C217" s="78"/>
      <c r="D217" s="110" t="s">
        <v>589</v>
      </c>
      <c r="E217" s="114"/>
      <c r="F217" s="115"/>
      <c r="G217" s="285"/>
      <c r="H217" s="285"/>
      <c r="I217" s="285"/>
      <c r="J217" s="285"/>
      <c r="K217" s="285"/>
      <c r="L217" s="285"/>
      <c r="M217" s="285"/>
      <c r="N217" s="285"/>
      <c r="O217" s="285"/>
      <c r="P217" s="285"/>
      <c r="Q217" s="285"/>
      <c r="R217" s="285"/>
      <c r="S217" s="285"/>
      <c r="T217" s="285"/>
      <c r="U217" s="289"/>
      <c r="X217" s="543"/>
      <c r="Y217" s="407"/>
      <c r="Z217" s="407"/>
    </row>
    <row r="218" spans="2:26" s="72" customFormat="1" x14ac:dyDescent="0.2">
      <c r="C218" s="78"/>
      <c r="D218" s="649" t="s">
        <v>441</v>
      </c>
      <c r="E218" s="650"/>
      <c r="F218" s="650"/>
      <c r="G218" s="285"/>
      <c r="H218" s="649" t="s">
        <v>442</v>
      </c>
      <c r="I218" s="650"/>
      <c r="J218" s="650"/>
      <c r="K218" s="650"/>
      <c r="L218" s="650"/>
      <c r="M218" s="650"/>
      <c r="N218" s="650"/>
      <c r="O218" s="650"/>
      <c r="P218" s="650"/>
      <c r="Q218" s="650"/>
      <c r="R218" s="650"/>
      <c r="S218" s="650"/>
      <c r="T218" s="650"/>
      <c r="U218" s="289"/>
    </row>
    <row r="219" spans="2:26" s="72" customFormat="1" ht="12" thickBot="1" x14ac:dyDescent="0.25">
      <c r="C219" s="291"/>
      <c r="D219" s="283"/>
      <c r="E219" s="283"/>
      <c r="F219" s="283"/>
      <c r="G219" s="283"/>
      <c r="H219" s="283"/>
      <c r="I219" s="283"/>
      <c r="J219" s="283"/>
      <c r="K219" s="283"/>
      <c r="L219" s="283"/>
      <c r="M219" s="283"/>
      <c r="N219" s="283"/>
      <c r="O219" s="283"/>
      <c r="P219" s="283"/>
      <c r="Q219" s="283"/>
      <c r="R219" s="283"/>
      <c r="S219" s="283"/>
      <c r="T219" s="283"/>
      <c r="U219" s="144"/>
    </row>
    <row r="220" spans="2:26" ht="10.15" customHeight="1" x14ac:dyDescent="0.2">
      <c r="D220" s="196"/>
      <c r="E220" s="196"/>
      <c r="F220" s="196"/>
      <c r="G220" s="196"/>
      <c r="H220" s="196"/>
      <c r="I220" s="196"/>
      <c r="J220" s="196"/>
      <c r="K220" s="196"/>
      <c r="L220" s="196"/>
      <c r="M220" s="196"/>
      <c r="N220" s="196"/>
      <c r="O220" s="196"/>
      <c r="P220" s="196"/>
      <c r="Q220" s="196"/>
      <c r="R220" s="196"/>
      <c r="S220" s="196"/>
      <c r="T220" s="196"/>
      <c r="U220" s="196"/>
    </row>
  </sheetData>
  <sheetProtection password="D046" sheet="1" objects="1" scenarios="1"/>
  <protectedRanges>
    <protectedRange sqref="G104:P105 G94:P96" name="Intervallo10_2"/>
    <protectedRange sqref="K104:P105 G104:G105 K94:P96 G94:G96" name="Intervallo9_2"/>
    <protectedRange sqref="C104:C105 C96" name="Intervallo4_2"/>
  </protectedRanges>
  <mergeCells count="273">
    <mergeCell ref="M169:U169"/>
    <mergeCell ref="E168:F168"/>
    <mergeCell ref="C168:D168"/>
    <mergeCell ref="G167:J167"/>
    <mergeCell ref="K167:L167"/>
    <mergeCell ref="C2:U4"/>
    <mergeCell ref="D214:E215"/>
    <mergeCell ref="D218:F218"/>
    <mergeCell ref="H218:T218"/>
    <mergeCell ref="C141:D141"/>
    <mergeCell ref="C144:F144"/>
    <mergeCell ref="J143:N143"/>
    <mergeCell ref="O143:P143"/>
    <mergeCell ref="T143:U143"/>
    <mergeCell ref="R168:U168"/>
    <mergeCell ref="E169:H169"/>
    <mergeCell ref="F209:I209"/>
    <mergeCell ref="C205:U207"/>
    <mergeCell ref="N167:Q167"/>
    <mergeCell ref="R167:U167"/>
    <mergeCell ref="C170:D170"/>
    <mergeCell ref="C171:D171"/>
    <mergeCell ref="E171:R171"/>
    <mergeCell ref="D154:U155"/>
    <mergeCell ref="D156:U156"/>
    <mergeCell ref="C211:U211"/>
    <mergeCell ref="C212:E212"/>
    <mergeCell ref="C173:F173"/>
    <mergeCell ref="G168:I168"/>
    <mergeCell ref="J168:M168"/>
    <mergeCell ref="N168:Q168"/>
    <mergeCell ref="C203:H203"/>
    <mergeCell ref="C180:H180"/>
    <mergeCell ref="D182:U182"/>
    <mergeCell ref="D183:U184"/>
    <mergeCell ref="D185:U185"/>
    <mergeCell ref="D186:U186"/>
    <mergeCell ref="D187:U187"/>
    <mergeCell ref="D193:E194"/>
    <mergeCell ref="D197:F197"/>
    <mergeCell ref="J209:N209"/>
    <mergeCell ref="T171:U171"/>
    <mergeCell ref="C172:D172"/>
    <mergeCell ref="E172:H172"/>
    <mergeCell ref="E170:F170"/>
    <mergeCell ref="G170:I170"/>
    <mergeCell ref="J170:M170"/>
    <mergeCell ref="N170:Q170"/>
    <mergeCell ref="R170:U170"/>
    <mergeCell ref="D33:E34"/>
    <mergeCell ref="C99:E99"/>
    <mergeCell ref="F99:U99"/>
    <mergeCell ref="I22:U22"/>
    <mergeCell ref="D159:U159"/>
    <mergeCell ref="D160:U160"/>
    <mergeCell ref="D161:U161"/>
    <mergeCell ref="D162:U162"/>
    <mergeCell ref="C164:U164"/>
    <mergeCell ref="D157:U157"/>
    <mergeCell ref="D158:U158"/>
    <mergeCell ref="C154:C155"/>
    <mergeCell ref="F25:U25"/>
    <mergeCell ref="D37:F37"/>
    <mergeCell ref="H37:T37"/>
    <mergeCell ref="D26:G26"/>
    <mergeCell ref="M108:P108"/>
    <mergeCell ref="Q108:U108"/>
    <mergeCell ref="C109:D109"/>
    <mergeCell ref="K109:L109"/>
    <mergeCell ref="N109:Q109"/>
    <mergeCell ref="C96:G96"/>
    <mergeCell ref="E110:F110"/>
    <mergeCell ref="J172:N172"/>
    <mergeCell ref="O172:P172"/>
    <mergeCell ref="T172:U172"/>
    <mergeCell ref="I16:L16"/>
    <mergeCell ref="C17:D17"/>
    <mergeCell ref="E16:H16"/>
    <mergeCell ref="G21:I21"/>
    <mergeCell ref="L21:U21"/>
    <mergeCell ref="C106:U106"/>
    <mergeCell ref="C107:D107"/>
    <mergeCell ref="C108:D108"/>
    <mergeCell ref="M140:U140"/>
    <mergeCell ref="D29:G29"/>
    <mergeCell ref="H29:O29"/>
    <mergeCell ref="C70:U74"/>
    <mergeCell ref="C75:U76"/>
    <mergeCell ref="C42:U50"/>
    <mergeCell ref="C52:U64"/>
    <mergeCell ref="C66:U69"/>
    <mergeCell ref="F23:U23"/>
    <mergeCell ref="R141:U141"/>
    <mergeCell ref="E142:R142"/>
    <mergeCell ref="C143:D143"/>
    <mergeCell ref="E143:H143"/>
    <mergeCell ref="C11:D11"/>
    <mergeCell ref="G11:K11"/>
    <mergeCell ref="L11:N11"/>
    <mergeCell ref="O11:U11"/>
    <mergeCell ref="D22:H22"/>
    <mergeCell ref="C41:H41"/>
    <mergeCell ref="M16:U16"/>
    <mergeCell ref="C14:D14"/>
    <mergeCell ref="E14:R14"/>
    <mergeCell ref="T14:U14"/>
    <mergeCell ref="C15:D15"/>
    <mergeCell ref="E15:H15"/>
    <mergeCell ref="J15:N15"/>
    <mergeCell ref="O15:P15"/>
    <mergeCell ref="T15:U15"/>
    <mergeCell ref="E17:F17"/>
    <mergeCell ref="G17:I17"/>
    <mergeCell ref="J17:M17"/>
    <mergeCell ref="N17:Q17"/>
    <mergeCell ref="R17:U17"/>
    <mergeCell ref="E30:G30"/>
    <mergeCell ref="C40:U40"/>
    <mergeCell ref="C24:U24"/>
    <mergeCell ref="D25:E25"/>
    <mergeCell ref="C7:D7"/>
    <mergeCell ref="C8:D8"/>
    <mergeCell ref="G8:U8"/>
    <mergeCell ref="C9:D9"/>
    <mergeCell ref="E9:R9"/>
    <mergeCell ref="T9:U9"/>
    <mergeCell ref="C10:D10"/>
    <mergeCell ref="E10:H10"/>
    <mergeCell ref="J10:N10"/>
    <mergeCell ref="R138:U138"/>
    <mergeCell ref="R110:U110"/>
    <mergeCell ref="K144:L144"/>
    <mergeCell ref="C145:H145"/>
    <mergeCell ref="C167:D167"/>
    <mergeCell ref="E166:H166"/>
    <mergeCell ref="J166:L166"/>
    <mergeCell ref="M166:P166"/>
    <mergeCell ref="G110:I110"/>
    <mergeCell ref="J110:M110"/>
    <mergeCell ref="N110:Q110"/>
    <mergeCell ref="N112:Q112"/>
    <mergeCell ref="J141:M141"/>
    <mergeCell ref="N141:Q141"/>
    <mergeCell ref="C138:D138"/>
    <mergeCell ref="C139:D139"/>
    <mergeCell ref="E137:H137"/>
    <mergeCell ref="J137:L137"/>
    <mergeCell ref="M137:P137"/>
    <mergeCell ref="D146:U146"/>
    <mergeCell ref="C110:D110"/>
    <mergeCell ref="I111:L111"/>
    <mergeCell ref="M111:U111"/>
    <mergeCell ref="D133:U133"/>
    <mergeCell ref="D134:U134"/>
    <mergeCell ref="C116:H116"/>
    <mergeCell ref="Q166:U166"/>
    <mergeCell ref="D128:U128"/>
    <mergeCell ref="D129:U129"/>
    <mergeCell ref="G138:J138"/>
    <mergeCell ref="K138:L138"/>
    <mergeCell ref="N138:Q138"/>
    <mergeCell ref="D148:U149"/>
    <mergeCell ref="C142:D142"/>
    <mergeCell ref="C165:D165"/>
    <mergeCell ref="E140:H140"/>
    <mergeCell ref="E139:F139"/>
    <mergeCell ref="C151:H151"/>
    <mergeCell ref="T142:U142"/>
    <mergeCell ref="D153:U153"/>
    <mergeCell ref="G139:I139"/>
    <mergeCell ref="J139:M139"/>
    <mergeCell ref="N139:Q139"/>
    <mergeCell ref="R139:U139"/>
    <mergeCell ref="D132:U132"/>
    <mergeCell ref="D147:U147"/>
    <mergeCell ref="C166:D166"/>
    <mergeCell ref="E141:F141"/>
    <mergeCell ref="C135:U135"/>
    <mergeCell ref="G141:I141"/>
    <mergeCell ref="D119:U120"/>
    <mergeCell ref="C122:H122"/>
    <mergeCell ref="G1:R1"/>
    <mergeCell ref="S1:U1"/>
    <mergeCell ref="I140:L140"/>
    <mergeCell ref="D131:U131"/>
    <mergeCell ref="D125:U126"/>
    <mergeCell ref="D124:U124"/>
    <mergeCell ref="D127:U127"/>
    <mergeCell ref="C115:F115"/>
    <mergeCell ref="K115:L115"/>
    <mergeCell ref="D78:E79"/>
    <mergeCell ref="C19:U19"/>
    <mergeCell ref="C20:D20"/>
    <mergeCell ref="C21:E21"/>
    <mergeCell ref="E114:H114"/>
    <mergeCell ref="J114:N114"/>
    <mergeCell ref="E111:H111"/>
    <mergeCell ref="E113:R113"/>
    <mergeCell ref="T113:U113"/>
    <mergeCell ref="C112:D112"/>
    <mergeCell ref="O114:P114"/>
    <mergeCell ref="T114:U114"/>
    <mergeCell ref="C114:D114"/>
    <mergeCell ref="R109:U109"/>
    <mergeCell ref="G109:J109"/>
    <mergeCell ref="C101:E101"/>
    <mergeCell ref="G112:I112"/>
    <mergeCell ref="J112:M112"/>
    <mergeCell ref="X1:Z3"/>
    <mergeCell ref="X35:Z35"/>
    <mergeCell ref="X81:Z81"/>
    <mergeCell ref="E98:U98"/>
    <mergeCell ref="E97:U97"/>
    <mergeCell ref="C97:D97"/>
    <mergeCell ref="C98:D98"/>
    <mergeCell ref="E13:U13"/>
    <mergeCell ref="E12:F12"/>
    <mergeCell ref="G12:I12"/>
    <mergeCell ref="J12:M12"/>
    <mergeCell ref="N12:Q12"/>
    <mergeCell ref="R12:U12"/>
    <mergeCell ref="C12:D12"/>
    <mergeCell ref="O10:P10"/>
    <mergeCell ref="T10:U10"/>
    <mergeCell ref="C6:U6"/>
    <mergeCell ref="D118:U118"/>
    <mergeCell ref="C113:D113"/>
    <mergeCell ref="C27:U27"/>
    <mergeCell ref="D28:E28"/>
    <mergeCell ref="F28:U28"/>
    <mergeCell ref="H26:O26"/>
    <mergeCell ref="H30:O30"/>
    <mergeCell ref="H31:O31"/>
    <mergeCell ref="D23:E23"/>
    <mergeCell ref="C90:U93"/>
    <mergeCell ref="C94:D94"/>
    <mergeCell ref="R112:U112"/>
    <mergeCell ref="D82:F82"/>
    <mergeCell ref="D117:U117"/>
    <mergeCell ref="E108:H108"/>
    <mergeCell ref="J108:L108"/>
    <mergeCell ref="J102:U102"/>
    <mergeCell ref="J103:L103"/>
    <mergeCell ref="M103:U103"/>
    <mergeCell ref="C100:H100"/>
    <mergeCell ref="I100:U100"/>
    <mergeCell ref="H82:T82"/>
    <mergeCell ref="B85:U86"/>
    <mergeCell ref="B87:U89"/>
    <mergeCell ref="X196:Z196"/>
    <mergeCell ref="X217:Z217"/>
    <mergeCell ref="H197:T197"/>
    <mergeCell ref="B200:U201"/>
    <mergeCell ref="C183:C184"/>
    <mergeCell ref="C105:G105"/>
    <mergeCell ref="G144:H144"/>
    <mergeCell ref="G173:H173"/>
    <mergeCell ref="D188:U188"/>
    <mergeCell ref="D189:U189"/>
    <mergeCell ref="D190:U190"/>
    <mergeCell ref="D191:U191"/>
    <mergeCell ref="I169:L169"/>
    <mergeCell ref="K173:L173"/>
    <mergeCell ref="C174:H174"/>
    <mergeCell ref="D175:U175"/>
    <mergeCell ref="D176:U176"/>
    <mergeCell ref="D177:U178"/>
    <mergeCell ref="C136:D136"/>
    <mergeCell ref="C137:D137"/>
    <mergeCell ref="Q137:U137"/>
    <mergeCell ref="E112:F112"/>
    <mergeCell ref="D130:U130"/>
    <mergeCell ref="G115:H115"/>
  </mergeCells>
  <pageMargins left="0.511811023622047" right="0.511811023622047" top="0.30118110199999998" bottom="0.80118110200000003" header="0" footer="0"/>
  <pageSetup paperSize="9" scale="76" fitToHeight="3" orientation="portrait" verticalDpi="0" r:id="rId1"/>
  <rowBreaks count="2" manualBreakCount="2">
    <brk id="74" max="22" man="1"/>
    <brk id="163" max="22" man="1"/>
  </rowBreaks>
  <drawing r:id="rId2"/>
  <legacyDrawing r:id="rId3"/>
  <oleObjects>
    <mc:AlternateContent xmlns:mc="http://schemas.openxmlformats.org/markup-compatibility/2006">
      <mc:Choice Requires="x14">
        <oleObject progId="PBrush" shapeId="4097" r:id="rId4">
          <objectPr defaultSize="0" autoPict="0" r:id="rId5">
            <anchor moveWithCells="1" sizeWithCells="1">
              <from>
                <xdr:col>2</xdr:col>
                <xdr:colOff>247650</xdr:colOff>
                <xdr:row>0</xdr:row>
                <xdr:rowOff>57150</xdr:rowOff>
              </from>
              <to>
                <xdr:col>5</xdr:col>
                <xdr:colOff>0</xdr:colOff>
                <xdr:row>0</xdr:row>
                <xdr:rowOff>628650</xdr:rowOff>
              </to>
            </anchor>
          </objectPr>
        </oleObject>
      </mc:Choice>
      <mc:Fallback>
        <oleObject progId="PBrush" shapeId="4097" r:id="rId4"/>
      </mc:Fallback>
    </mc:AlternateContent>
  </oleObjects>
  <extLst>
    <ext xmlns:x14="http://schemas.microsoft.com/office/spreadsheetml/2009/9/main" uri="{78C0D931-6437-407d-A8EE-F0AAD7539E65}">
      <x14:conditionalFormattings>
        <x14:conditionalFormatting xmlns:xm="http://schemas.microsoft.com/office/excel/2006/main">
          <x14:cfRule type="cellIs" priority="1" operator="equal" id="{99EEBB89-27CF-481A-8C67-A4E97547FC26}">
            <xm:f>Fonti!$J$26</xm:f>
            <x14:dxf>
              <font>
                <color rgb="FF9C0006"/>
              </font>
              <fill>
                <patternFill>
                  <bgColor rgb="FFFFC7CE"/>
                </patternFill>
              </fill>
            </x14:dxf>
          </x14:cfRule>
          <xm:sqref>G1 S1</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Fonti!$C$26:$C$27</xm:f>
          </x14:formula1>
          <xm:sqref>E104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81"/>
  <sheetViews>
    <sheetView topLeftCell="H1" zoomScale="80" zoomScaleNormal="80" workbookViewId="0">
      <selection activeCell="K16" sqref="K16"/>
    </sheetView>
  </sheetViews>
  <sheetFormatPr defaultColWidth="9.140625" defaultRowHeight="12.75" x14ac:dyDescent="0.2"/>
  <cols>
    <col min="1" max="1" width="3.7109375" style="1" customWidth="1"/>
    <col min="2" max="2" width="17.140625" style="1" customWidth="1"/>
    <col min="3" max="4" width="15.7109375" style="1" customWidth="1"/>
    <col min="5" max="5" width="13.7109375" style="9" customWidth="1"/>
    <col min="6" max="6" width="13.28515625" style="10" customWidth="1"/>
    <col min="7" max="7" width="10.140625" style="9" customWidth="1"/>
    <col min="8" max="8" width="3.7109375" style="9" customWidth="1"/>
    <col min="9" max="9" width="4.28515625" style="1" customWidth="1"/>
    <col min="10" max="10" width="36" style="2" customWidth="1"/>
    <col min="11" max="11" width="36.7109375" style="2" customWidth="1"/>
    <col min="12" max="12" width="18" style="1" customWidth="1"/>
    <col min="13" max="13" width="18.7109375" style="12" customWidth="1"/>
    <col min="14" max="14" width="14.42578125" style="44" customWidth="1"/>
    <col min="15" max="15" width="35.7109375" style="2" customWidth="1"/>
    <col min="16" max="16" width="13" style="2" customWidth="1"/>
    <col min="17" max="17" width="28" style="1" customWidth="1"/>
    <col min="18" max="18" width="6.7109375" style="1" customWidth="1"/>
    <col min="19" max="19" width="25.28515625" style="1" customWidth="1"/>
    <col min="20" max="20" width="26" style="1" customWidth="1"/>
    <col min="21" max="31" width="10" style="1" customWidth="1"/>
    <col min="32" max="32" width="12.28515625" style="1" customWidth="1"/>
    <col min="33" max="42" width="10" style="1" customWidth="1"/>
    <col min="43" max="51" width="9.140625" style="1" customWidth="1"/>
    <col min="52" max="73" width="9.140625" style="1"/>
    <col min="74" max="16384" width="9.140625" style="2"/>
  </cols>
  <sheetData>
    <row r="1" spans="5:37" x14ac:dyDescent="0.2">
      <c r="J1" s="1"/>
      <c r="K1" s="1"/>
      <c r="L1" s="11"/>
      <c r="N1" s="12"/>
      <c r="O1" s="11"/>
      <c r="P1" s="1"/>
    </row>
    <row r="2" spans="5:37" ht="13.5" thickBot="1" x14ac:dyDescent="0.25">
      <c r="J2" s="1"/>
      <c r="K2" s="1"/>
      <c r="L2" s="11"/>
      <c r="N2" s="12"/>
      <c r="O2" s="11"/>
      <c r="P2" s="1"/>
    </row>
    <row r="3" spans="5:37" ht="13.5" thickBot="1" x14ac:dyDescent="0.25">
      <c r="J3" s="61" t="s">
        <v>21</v>
      </c>
      <c r="K3" s="62">
        <f>Fonti!J16</f>
        <v>44155</v>
      </c>
      <c r="L3" s="853" t="str">
        <f>IF(K11&lt;K3,"","ATTENZIONE: utilizzare foglio di calcolo aggiornato")</f>
        <v/>
      </c>
      <c r="M3" s="854"/>
      <c r="N3" s="855"/>
      <c r="O3" s="855"/>
      <c r="P3" s="1"/>
    </row>
    <row r="4" spans="5:37" ht="13.5" thickBot="1" x14ac:dyDescent="0.25">
      <c r="K4" s="1"/>
      <c r="N4" s="8"/>
      <c r="O4" s="54"/>
      <c r="P4" s="54"/>
    </row>
    <row r="5" spans="5:37" ht="13.5" thickBot="1" x14ac:dyDescent="0.25">
      <c r="J5" s="856" t="s">
        <v>0</v>
      </c>
      <c r="K5" s="857"/>
      <c r="N5" s="8"/>
      <c r="O5" s="55"/>
      <c r="P5" s="54"/>
    </row>
    <row r="6" spans="5:37" x14ac:dyDescent="0.2">
      <c r="J6" s="45" t="s">
        <v>20</v>
      </c>
      <c r="K6" s="49">
        <f>'Dati '!D40</f>
        <v>0</v>
      </c>
      <c r="M6" s="11" t="s">
        <v>23</v>
      </c>
      <c r="N6" s="1"/>
      <c r="O6" s="65">
        <f>-(Q21)</f>
        <v>0</v>
      </c>
      <c r="P6" s="54"/>
      <c r="R6" s="13"/>
      <c r="Z6" s="14"/>
    </row>
    <row r="7" spans="5:37" x14ac:dyDescent="0.2">
      <c r="J7" s="46" t="s">
        <v>3</v>
      </c>
      <c r="K7" s="6">
        <f>'Dati '!D36</f>
        <v>0</v>
      </c>
      <c r="M7" s="11" t="s">
        <v>24</v>
      </c>
      <c r="N7" s="1"/>
      <c r="O7" s="65">
        <f>O22</f>
        <v>0</v>
      </c>
      <c r="P7" s="56"/>
      <c r="R7" s="13"/>
      <c r="Z7" s="15"/>
    </row>
    <row r="8" spans="5:37" x14ac:dyDescent="0.2">
      <c r="J8" s="46" t="s">
        <v>4</v>
      </c>
      <c r="K8" s="5">
        <f>'Dati '!D39-24</f>
        <v>-24</v>
      </c>
      <c r="L8" s="14"/>
      <c r="M8" s="11" t="s">
        <v>25</v>
      </c>
      <c r="N8" s="1"/>
      <c r="O8" s="65" t="e">
        <f>N46</f>
        <v>#DIV/0!</v>
      </c>
      <c r="P8" s="54"/>
      <c r="R8" s="13"/>
      <c r="Z8" s="15"/>
    </row>
    <row r="9" spans="5:37" ht="14.25" customHeight="1" x14ac:dyDescent="0.2">
      <c r="J9" s="46" t="s">
        <v>5</v>
      </c>
      <c r="K9" s="5">
        <v>24</v>
      </c>
      <c r="L9" s="858"/>
      <c r="M9" s="11" t="s">
        <v>26</v>
      </c>
      <c r="N9" s="1"/>
      <c r="O9" s="56" t="e">
        <f>O142</f>
        <v>#DIV/0!</v>
      </c>
      <c r="P9" s="56"/>
      <c r="Q9" s="860"/>
      <c r="Z9" s="16"/>
    </row>
    <row r="10" spans="5:37" x14ac:dyDescent="0.2">
      <c r="J10" s="46" t="s">
        <v>6</v>
      </c>
      <c r="K10" s="4" t="s">
        <v>1</v>
      </c>
      <c r="L10" s="859"/>
      <c r="M10" s="11"/>
      <c r="N10" s="1"/>
      <c r="O10" s="54"/>
      <c r="P10" s="56"/>
      <c r="Q10" s="860"/>
    </row>
    <row r="11" spans="5:37" ht="13.5" thickBot="1" x14ac:dyDescent="0.25">
      <c r="J11" s="47" t="s">
        <v>8</v>
      </c>
      <c r="K11" s="48">
        <f>Fonti!J17</f>
        <v>44137</v>
      </c>
      <c r="L11" s="859"/>
      <c r="M11" s="11"/>
      <c r="N11" s="1"/>
      <c r="O11" s="54"/>
      <c r="P11" s="56"/>
      <c r="Q11" s="860"/>
    </row>
    <row r="12" spans="5:37" ht="9.4" customHeight="1" thickBot="1" x14ac:dyDescent="0.25">
      <c r="J12" s="46"/>
      <c r="K12" s="5"/>
      <c r="M12" s="11"/>
      <c r="N12" s="1"/>
      <c r="O12" s="54"/>
      <c r="P12" s="56"/>
      <c r="Q12" s="860"/>
      <c r="AK12" s="17"/>
    </row>
    <row r="13" spans="5:37" x14ac:dyDescent="0.2">
      <c r="J13" s="45" t="s">
        <v>22</v>
      </c>
      <c r="K13" s="49">
        <v>0</v>
      </c>
      <c r="M13" s="11"/>
      <c r="N13" s="1"/>
      <c r="O13" s="54"/>
      <c r="P13" s="56"/>
      <c r="Q13" s="54"/>
    </row>
    <row r="14" spans="5:37" ht="13.5" thickBot="1" x14ac:dyDescent="0.25">
      <c r="J14" s="46" t="s">
        <v>2</v>
      </c>
      <c r="K14" s="7">
        <v>2.5000000000000001E-3</v>
      </c>
      <c r="M14" s="11"/>
      <c r="N14" s="1"/>
      <c r="O14" s="54"/>
      <c r="P14" s="56"/>
      <c r="Q14" s="54"/>
      <c r="R14" s="18"/>
    </row>
    <row r="15" spans="5:37" ht="13.5" thickBot="1" x14ac:dyDescent="0.25">
      <c r="J15" s="63" t="s">
        <v>7</v>
      </c>
      <c r="K15" s="64" t="e">
        <f>T23</f>
        <v>#VALUE!</v>
      </c>
      <c r="M15" s="11"/>
      <c r="N15" s="1"/>
      <c r="O15" s="54"/>
      <c r="P15" s="57"/>
      <c r="Q15" s="59"/>
      <c r="R15" s="13"/>
    </row>
    <row r="16" spans="5:37" s="1" customFormat="1" x14ac:dyDescent="0.2">
      <c r="E16" s="9"/>
      <c r="F16" s="10"/>
      <c r="G16" s="9"/>
      <c r="H16" s="9"/>
      <c r="K16" s="3"/>
      <c r="L16" s="19"/>
      <c r="M16" s="11"/>
      <c r="O16" s="54"/>
      <c r="P16" s="57"/>
      <c r="Q16" s="60"/>
      <c r="AA16" s="3"/>
    </row>
    <row r="17" spans="1:27" s="1" customFormat="1" x14ac:dyDescent="0.2">
      <c r="E17" s="9"/>
      <c r="F17" s="10"/>
      <c r="G17" s="9"/>
      <c r="H17" s="9"/>
      <c r="K17" s="3"/>
      <c r="L17" s="19"/>
      <c r="M17" s="11"/>
      <c r="O17" s="54"/>
      <c r="P17" s="54"/>
      <c r="Q17" s="54"/>
      <c r="AA17" s="3"/>
    </row>
    <row r="18" spans="1:27" s="1" customFormat="1" x14ac:dyDescent="0.2">
      <c r="E18" s="9"/>
      <c r="F18" s="10"/>
      <c r="G18" s="9"/>
      <c r="H18" s="9"/>
      <c r="K18" s="3"/>
      <c r="L18" s="19"/>
      <c r="M18" s="11"/>
      <c r="O18" s="54"/>
      <c r="P18" s="54"/>
      <c r="Q18" s="54"/>
    </row>
    <row r="19" spans="1:27" s="1" customFormat="1" ht="13.5" thickBot="1" x14ac:dyDescent="0.25">
      <c r="A19" s="10"/>
      <c r="E19" s="9"/>
      <c r="F19" s="10"/>
      <c r="G19" s="9"/>
      <c r="H19" s="9"/>
      <c r="M19" s="12"/>
      <c r="N19" s="8"/>
      <c r="O19" s="861"/>
      <c r="P19" s="862"/>
      <c r="S19" s="1">
        <v>12</v>
      </c>
    </row>
    <row r="20" spans="1:27" s="1" customFormat="1" ht="13.5" thickBot="1" x14ac:dyDescent="0.25">
      <c r="A20" s="9">
        <f>DAY(K11)</f>
        <v>2</v>
      </c>
      <c r="E20" s="9"/>
      <c r="F20" s="10"/>
      <c r="G20" s="9"/>
      <c r="H20" s="9"/>
      <c r="J20" s="20" t="s">
        <v>18</v>
      </c>
      <c r="K20" s="20" t="s">
        <v>9</v>
      </c>
      <c r="L20" s="21" t="s">
        <v>10</v>
      </c>
      <c r="M20" s="22" t="s">
        <v>11</v>
      </c>
      <c r="N20" s="21" t="s">
        <v>17</v>
      </c>
      <c r="O20" s="58" t="s">
        <v>12</v>
      </c>
      <c r="P20" s="58" t="s">
        <v>13</v>
      </c>
      <c r="Q20" s="23" t="s">
        <v>14</v>
      </c>
      <c r="R20" s="24"/>
      <c r="S20" s="13" t="e">
        <f>IRR(Q21:Q141,0)</f>
        <v>#VALUE!</v>
      </c>
      <c r="T20" s="13"/>
    </row>
    <row r="21" spans="1:27" s="1" customFormat="1" x14ac:dyDescent="0.2">
      <c r="A21" s="9">
        <f>MONTH(K11)</f>
        <v>11</v>
      </c>
      <c r="B21" s="1">
        <f>IF((DAY(K11)&gt;1),A21+2,A21+1)</f>
        <v>13</v>
      </c>
      <c r="E21" s="9"/>
      <c r="F21" s="10"/>
      <c r="G21" s="9"/>
      <c r="H21" s="9"/>
      <c r="I21" s="851" t="s">
        <v>15</v>
      </c>
      <c r="J21" s="51"/>
      <c r="K21" s="25"/>
      <c r="L21" s="26"/>
      <c r="M21" s="27"/>
      <c r="N21" s="26"/>
      <c r="O21" s="26"/>
      <c r="P21" s="26">
        <f>K7</f>
        <v>0</v>
      </c>
      <c r="Q21" s="28">
        <f>-(K7-(K7*K13)-(K7*K14))</f>
        <v>0</v>
      </c>
      <c r="R21" s="24"/>
      <c r="S21" s="1">
        <f>IF(S19=12,12,4)</f>
        <v>12</v>
      </c>
    </row>
    <row r="22" spans="1:27" s="1" customFormat="1" ht="12.75" customHeight="1" x14ac:dyDescent="0.2">
      <c r="A22" s="19">
        <v>1</v>
      </c>
      <c r="B22" s="1">
        <f>B21</f>
        <v>13</v>
      </c>
      <c r="C22" s="1">
        <f>YEAR(K11)</f>
        <v>2020</v>
      </c>
      <c r="D22" s="10">
        <f t="shared" ref="D22:D85" si="0">DATE(C22,B22,A22)</f>
        <v>44197</v>
      </c>
      <c r="E22" s="9">
        <f t="shared" ref="E22:E45" si="1">B22-$A$21-1</f>
        <v>1</v>
      </c>
      <c r="F22" s="10">
        <f>IF($K$9&gt;=E22,D22,"")</f>
        <v>44197</v>
      </c>
      <c r="G22" s="19">
        <v>30</v>
      </c>
      <c r="H22" s="19">
        <v>30</v>
      </c>
      <c r="I22" s="863"/>
      <c r="J22" s="52">
        <f t="shared" ref="J22:J53" si="2">F22</f>
        <v>44197</v>
      </c>
      <c r="K22" s="29">
        <v>1</v>
      </c>
      <c r="L22" s="30">
        <f t="shared" ref="L22:L34" si="3">IF(K22&gt;$K$9,"",0)</f>
        <v>0</v>
      </c>
      <c r="M22" s="31">
        <f t="shared" ref="M22:M45" si="4">IF(K22&lt;=$K$9,$P$21*$K$6*G22/360,"")</f>
        <v>0</v>
      </c>
      <c r="N22" s="30"/>
      <c r="O22" s="30">
        <f t="shared" ref="O22:O45" si="5">M22</f>
        <v>0</v>
      </c>
      <c r="P22" s="30">
        <f t="shared" ref="P22:P34" si="6">IF(K22&lt;=$K$9,$P$21,"")</f>
        <v>0</v>
      </c>
      <c r="Q22" s="32">
        <f>IF(K22&lt;=$K$9,O22,"")</f>
        <v>0</v>
      </c>
      <c r="R22" s="24"/>
      <c r="S22" s="380" t="e">
        <f>((1+S20)^$S$21-1)+0.0049%</f>
        <v>#VALUE!</v>
      </c>
      <c r="T22" s="380" t="e">
        <f>ROUND(S22,4)</f>
        <v>#VALUE!</v>
      </c>
    </row>
    <row r="23" spans="1:27" s="1" customFormat="1" x14ac:dyDescent="0.2">
      <c r="A23" s="9">
        <f t="shared" ref="A23:A86" si="7">A22</f>
        <v>1</v>
      </c>
      <c r="B23" s="1">
        <f>B22+1</f>
        <v>14</v>
      </c>
      <c r="C23" s="1">
        <f t="shared" ref="C23:C86" si="8">IF((B23-B22)&lt;0,C22+1,C22)</f>
        <v>2020</v>
      </c>
      <c r="D23" s="10">
        <f t="shared" si="0"/>
        <v>44228</v>
      </c>
      <c r="E23" s="9">
        <f t="shared" si="1"/>
        <v>2</v>
      </c>
      <c r="F23" s="10">
        <f t="shared" ref="F23:F45" si="9">IF($K$9&gt;=E23,D23,"")</f>
        <v>44228</v>
      </c>
      <c r="G23" s="33">
        <v>30</v>
      </c>
      <c r="H23" s="19">
        <f t="shared" ref="H23:H45" si="10">IF(ISERR(G23),"",G23)</f>
        <v>30</v>
      </c>
      <c r="I23" s="863"/>
      <c r="J23" s="52">
        <f t="shared" si="2"/>
        <v>44228</v>
      </c>
      <c r="K23" s="29">
        <f t="shared" ref="K23:K45" si="11">K22+1</f>
        <v>2</v>
      </c>
      <c r="L23" s="30">
        <f t="shared" si="3"/>
        <v>0</v>
      </c>
      <c r="M23" s="31">
        <f t="shared" si="4"/>
        <v>0</v>
      </c>
      <c r="N23" s="30"/>
      <c r="O23" s="30">
        <f t="shared" si="5"/>
        <v>0</v>
      </c>
      <c r="P23" s="30">
        <f t="shared" si="6"/>
        <v>0</v>
      </c>
      <c r="Q23" s="32">
        <f t="shared" ref="Q23:Q45" si="12">IF(K23&lt;=$K$9,O23,"")</f>
        <v>0</v>
      </c>
      <c r="R23" s="24"/>
      <c r="S23" s="380" t="e">
        <f>((1+S20)^$S$21-1)</f>
        <v>#VALUE!</v>
      </c>
      <c r="T23" s="380" t="e">
        <f>ROUNDUP(S23,4)</f>
        <v>#VALUE!</v>
      </c>
    </row>
    <row r="24" spans="1:27" s="1" customFormat="1" x14ac:dyDescent="0.2">
      <c r="A24" s="9">
        <f t="shared" si="7"/>
        <v>1</v>
      </c>
      <c r="B24" s="1">
        <f t="shared" ref="B24:B87" si="13">B23+1</f>
        <v>15</v>
      </c>
      <c r="C24" s="1">
        <f t="shared" si="8"/>
        <v>2020</v>
      </c>
      <c r="D24" s="10">
        <f t="shared" si="0"/>
        <v>44256</v>
      </c>
      <c r="E24" s="9">
        <f t="shared" si="1"/>
        <v>3</v>
      </c>
      <c r="F24" s="10">
        <f t="shared" si="9"/>
        <v>44256</v>
      </c>
      <c r="G24" s="33">
        <v>30</v>
      </c>
      <c r="H24" s="19">
        <f t="shared" si="10"/>
        <v>30</v>
      </c>
      <c r="I24" s="863"/>
      <c r="J24" s="52">
        <f t="shared" si="2"/>
        <v>44256</v>
      </c>
      <c r="K24" s="29">
        <f t="shared" si="11"/>
        <v>3</v>
      </c>
      <c r="L24" s="30">
        <f t="shared" si="3"/>
        <v>0</v>
      </c>
      <c r="M24" s="31">
        <f t="shared" si="4"/>
        <v>0</v>
      </c>
      <c r="N24" s="30"/>
      <c r="O24" s="30">
        <f t="shared" si="5"/>
        <v>0</v>
      </c>
      <c r="P24" s="30">
        <f t="shared" si="6"/>
        <v>0</v>
      </c>
      <c r="Q24" s="32">
        <f t="shared" si="12"/>
        <v>0</v>
      </c>
      <c r="R24" s="24"/>
    </row>
    <row r="25" spans="1:27" s="1" customFormat="1" x14ac:dyDescent="0.2">
      <c r="A25" s="9">
        <f t="shared" si="7"/>
        <v>1</v>
      </c>
      <c r="B25" s="1">
        <f t="shared" si="13"/>
        <v>16</v>
      </c>
      <c r="C25" s="1">
        <f t="shared" si="8"/>
        <v>2020</v>
      </c>
      <c r="D25" s="10">
        <f t="shared" si="0"/>
        <v>44287</v>
      </c>
      <c r="E25" s="9">
        <f t="shared" si="1"/>
        <v>4</v>
      </c>
      <c r="F25" s="10">
        <f t="shared" si="9"/>
        <v>44287</v>
      </c>
      <c r="G25" s="33">
        <v>30</v>
      </c>
      <c r="H25" s="19">
        <f t="shared" si="10"/>
        <v>30</v>
      </c>
      <c r="I25" s="863"/>
      <c r="J25" s="52">
        <f t="shared" si="2"/>
        <v>44287</v>
      </c>
      <c r="K25" s="29">
        <f t="shared" si="11"/>
        <v>4</v>
      </c>
      <c r="L25" s="30">
        <f t="shared" si="3"/>
        <v>0</v>
      </c>
      <c r="M25" s="31">
        <f t="shared" si="4"/>
        <v>0</v>
      </c>
      <c r="N25" s="30"/>
      <c r="O25" s="30">
        <f t="shared" si="5"/>
        <v>0</v>
      </c>
      <c r="P25" s="30">
        <f t="shared" si="6"/>
        <v>0</v>
      </c>
      <c r="Q25" s="32">
        <f t="shared" si="12"/>
        <v>0</v>
      </c>
      <c r="R25" s="24"/>
    </row>
    <row r="26" spans="1:27" s="1" customFormat="1" x14ac:dyDescent="0.2">
      <c r="A26" s="9">
        <f t="shared" si="7"/>
        <v>1</v>
      </c>
      <c r="B26" s="1">
        <f t="shared" si="13"/>
        <v>17</v>
      </c>
      <c r="C26" s="1">
        <f t="shared" si="8"/>
        <v>2020</v>
      </c>
      <c r="D26" s="10">
        <f t="shared" si="0"/>
        <v>44317</v>
      </c>
      <c r="E26" s="9">
        <f t="shared" si="1"/>
        <v>5</v>
      </c>
      <c r="F26" s="10">
        <f t="shared" si="9"/>
        <v>44317</v>
      </c>
      <c r="G26" s="33">
        <v>30</v>
      </c>
      <c r="H26" s="19">
        <f t="shared" si="10"/>
        <v>30</v>
      </c>
      <c r="I26" s="863"/>
      <c r="J26" s="52">
        <f t="shared" si="2"/>
        <v>44317</v>
      </c>
      <c r="K26" s="29">
        <f t="shared" si="11"/>
        <v>5</v>
      </c>
      <c r="L26" s="30">
        <f t="shared" si="3"/>
        <v>0</v>
      </c>
      <c r="M26" s="31">
        <f t="shared" si="4"/>
        <v>0</v>
      </c>
      <c r="N26" s="30"/>
      <c r="O26" s="30">
        <f t="shared" si="5"/>
        <v>0</v>
      </c>
      <c r="P26" s="30">
        <f t="shared" si="6"/>
        <v>0</v>
      </c>
      <c r="Q26" s="32">
        <f t="shared" si="12"/>
        <v>0</v>
      </c>
      <c r="R26" s="24"/>
    </row>
    <row r="27" spans="1:27" s="1" customFormat="1" x14ac:dyDescent="0.2">
      <c r="A27" s="9">
        <f t="shared" si="7"/>
        <v>1</v>
      </c>
      <c r="B27" s="1">
        <f t="shared" si="13"/>
        <v>18</v>
      </c>
      <c r="C27" s="1">
        <f t="shared" si="8"/>
        <v>2020</v>
      </c>
      <c r="D27" s="10">
        <f t="shared" si="0"/>
        <v>44348</v>
      </c>
      <c r="E27" s="9">
        <f t="shared" si="1"/>
        <v>6</v>
      </c>
      <c r="F27" s="10">
        <f t="shared" si="9"/>
        <v>44348</v>
      </c>
      <c r="G27" s="33">
        <v>30</v>
      </c>
      <c r="H27" s="19">
        <f t="shared" si="10"/>
        <v>30</v>
      </c>
      <c r="I27" s="863"/>
      <c r="J27" s="52">
        <f t="shared" si="2"/>
        <v>44348</v>
      </c>
      <c r="K27" s="29">
        <f t="shared" si="11"/>
        <v>6</v>
      </c>
      <c r="L27" s="30">
        <f t="shared" si="3"/>
        <v>0</v>
      </c>
      <c r="M27" s="31">
        <f t="shared" si="4"/>
        <v>0</v>
      </c>
      <c r="N27" s="30"/>
      <c r="O27" s="30">
        <f t="shared" si="5"/>
        <v>0</v>
      </c>
      <c r="P27" s="30">
        <f t="shared" si="6"/>
        <v>0</v>
      </c>
      <c r="Q27" s="32">
        <f t="shared" si="12"/>
        <v>0</v>
      </c>
      <c r="R27" s="24"/>
    </row>
    <row r="28" spans="1:27" x14ac:dyDescent="0.2">
      <c r="A28" s="9">
        <f t="shared" si="7"/>
        <v>1</v>
      </c>
      <c r="B28" s="1">
        <f t="shared" si="13"/>
        <v>19</v>
      </c>
      <c r="C28" s="1">
        <f t="shared" si="8"/>
        <v>2020</v>
      </c>
      <c r="D28" s="10">
        <f t="shared" si="0"/>
        <v>44378</v>
      </c>
      <c r="E28" s="9">
        <f t="shared" si="1"/>
        <v>7</v>
      </c>
      <c r="F28" s="10">
        <f t="shared" si="9"/>
        <v>44378</v>
      </c>
      <c r="G28" s="33">
        <v>30</v>
      </c>
      <c r="H28" s="19">
        <f t="shared" si="10"/>
        <v>30</v>
      </c>
      <c r="I28" s="863"/>
      <c r="J28" s="52">
        <f t="shared" si="2"/>
        <v>44378</v>
      </c>
      <c r="K28" s="29">
        <f t="shared" si="11"/>
        <v>7</v>
      </c>
      <c r="L28" s="30">
        <f t="shared" si="3"/>
        <v>0</v>
      </c>
      <c r="M28" s="31">
        <f t="shared" si="4"/>
        <v>0</v>
      </c>
      <c r="N28" s="30"/>
      <c r="O28" s="30">
        <f t="shared" si="5"/>
        <v>0</v>
      </c>
      <c r="P28" s="30">
        <f t="shared" si="6"/>
        <v>0</v>
      </c>
      <c r="Q28" s="32">
        <f t="shared" si="12"/>
        <v>0</v>
      </c>
      <c r="R28" s="24"/>
    </row>
    <row r="29" spans="1:27" x14ac:dyDescent="0.2">
      <c r="A29" s="9">
        <f t="shared" si="7"/>
        <v>1</v>
      </c>
      <c r="B29" s="1">
        <f t="shared" si="13"/>
        <v>20</v>
      </c>
      <c r="C29" s="1">
        <f t="shared" si="8"/>
        <v>2020</v>
      </c>
      <c r="D29" s="10">
        <f t="shared" si="0"/>
        <v>44409</v>
      </c>
      <c r="E29" s="9">
        <f t="shared" si="1"/>
        <v>8</v>
      </c>
      <c r="F29" s="10">
        <f t="shared" si="9"/>
        <v>44409</v>
      </c>
      <c r="G29" s="33">
        <v>30</v>
      </c>
      <c r="H29" s="19">
        <f t="shared" si="10"/>
        <v>30</v>
      </c>
      <c r="I29" s="863"/>
      <c r="J29" s="52">
        <f t="shared" si="2"/>
        <v>44409</v>
      </c>
      <c r="K29" s="29">
        <f t="shared" si="11"/>
        <v>8</v>
      </c>
      <c r="L29" s="30">
        <f t="shared" si="3"/>
        <v>0</v>
      </c>
      <c r="M29" s="31">
        <f t="shared" si="4"/>
        <v>0</v>
      </c>
      <c r="N29" s="30"/>
      <c r="O29" s="30">
        <f t="shared" si="5"/>
        <v>0</v>
      </c>
      <c r="P29" s="30">
        <f t="shared" si="6"/>
        <v>0</v>
      </c>
      <c r="Q29" s="32">
        <f t="shared" si="12"/>
        <v>0</v>
      </c>
      <c r="R29" s="24"/>
    </row>
    <row r="30" spans="1:27" x14ac:dyDescent="0.2">
      <c r="A30" s="9">
        <f t="shared" si="7"/>
        <v>1</v>
      </c>
      <c r="B30" s="1">
        <f t="shared" si="13"/>
        <v>21</v>
      </c>
      <c r="C30" s="1">
        <f t="shared" si="8"/>
        <v>2020</v>
      </c>
      <c r="D30" s="10">
        <f t="shared" si="0"/>
        <v>44440</v>
      </c>
      <c r="E30" s="9">
        <f t="shared" si="1"/>
        <v>9</v>
      </c>
      <c r="F30" s="10">
        <f t="shared" si="9"/>
        <v>44440</v>
      </c>
      <c r="G30" s="33">
        <v>30</v>
      </c>
      <c r="H30" s="19">
        <f t="shared" si="10"/>
        <v>30</v>
      </c>
      <c r="I30" s="863"/>
      <c r="J30" s="52">
        <f t="shared" si="2"/>
        <v>44440</v>
      </c>
      <c r="K30" s="29">
        <f t="shared" si="11"/>
        <v>9</v>
      </c>
      <c r="L30" s="30">
        <f t="shared" si="3"/>
        <v>0</v>
      </c>
      <c r="M30" s="31">
        <f t="shared" si="4"/>
        <v>0</v>
      </c>
      <c r="N30" s="30"/>
      <c r="O30" s="30">
        <f t="shared" si="5"/>
        <v>0</v>
      </c>
      <c r="P30" s="30">
        <f t="shared" si="6"/>
        <v>0</v>
      </c>
      <c r="Q30" s="32">
        <f t="shared" si="12"/>
        <v>0</v>
      </c>
      <c r="R30" s="24"/>
    </row>
    <row r="31" spans="1:27" x14ac:dyDescent="0.2">
      <c r="A31" s="9">
        <f t="shared" si="7"/>
        <v>1</v>
      </c>
      <c r="B31" s="1">
        <f t="shared" si="13"/>
        <v>22</v>
      </c>
      <c r="C31" s="1">
        <f t="shared" si="8"/>
        <v>2020</v>
      </c>
      <c r="D31" s="10">
        <f t="shared" si="0"/>
        <v>44470</v>
      </c>
      <c r="E31" s="9">
        <f t="shared" si="1"/>
        <v>10</v>
      </c>
      <c r="F31" s="10">
        <f t="shared" si="9"/>
        <v>44470</v>
      </c>
      <c r="G31" s="33">
        <v>30</v>
      </c>
      <c r="H31" s="19">
        <f t="shared" si="10"/>
        <v>30</v>
      </c>
      <c r="I31" s="863"/>
      <c r="J31" s="52">
        <f t="shared" si="2"/>
        <v>44470</v>
      </c>
      <c r="K31" s="29">
        <f t="shared" si="11"/>
        <v>10</v>
      </c>
      <c r="L31" s="30">
        <f t="shared" si="3"/>
        <v>0</v>
      </c>
      <c r="M31" s="31">
        <f t="shared" si="4"/>
        <v>0</v>
      </c>
      <c r="N31" s="30"/>
      <c r="O31" s="30">
        <f t="shared" si="5"/>
        <v>0</v>
      </c>
      <c r="P31" s="30">
        <f t="shared" si="6"/>
        <v>0</v>
      </c>
      <c r="Q31" s="32">
        <f t="shared" si="12"/>
        <v>0</v>
      </c>
      <c r="R31" s="24"/>
    </row>
    <row r="32" spans="1:27" x14ac:dyDescent="0.2">
      <c r="A32" s="9">
        <f t="shared" si="7"/>
        <v>1</v>
      </c>
      <c r="B32" s="1">
        <f t="shared" si="13"/>
        <v>23</v>
      </c>
      <c r="C32" s="1">
        <f t="shared" si="8"/>
        <v>2020</v>
      </c>
      <c r="D32" s="10">
        <f t="shared" si="0"/>
        <v>44501</v>
      </c>
      <c r="E32" s="9">
        <f t="shared" si="1"/>
        <v>11</v>
      </c>
      <c r="F32" s="10">
        <f t="shared" si="9"/>
        <v>44501</v>
      </c>
      <c r="G32" s="33">
        <v>30</v>
      </c>
      <c r="H32" s="19">
        <f t="shared" si="10"/>
        <v>30</v>
      </c>
      <c r="I32" s="863"/>
      <c r="J32" s="52">
        <f t="shared" si="2"/>
        <v>44501</v>
      </c>
      <c r="K32" s="29">
        <f t="shared" si="11"/>
        <v>11</v>
      </c>
      <c r="L32" s="30">
        <f t="shared" si="3"/>
        <v>0</v>
      </c>
      <c r="M32" s="31">
        <f t="shared" si="4"/>
        <v>0</v>
      </c>
      <c r="N32" s="30"/>
      <c r="O32" s="30">
        <f t="shared" si="5"/>
        <v>0</v>
      </c>
      <c r="P32" s="30">
        <f t="shared" si="6"/>
        <v>0</v>
      </c>
      <c r="Q32" s="32">
        <f t="shared" si="12"/>
        <v>0</v>
      </c>
      <c r="R32" s="24"/>
    </row>
    <row r="33" spans="1:18" x14ac:dyDescent="0.2">
      <c r="A33" s="9">
        <f t="shared" si="7"/>
        <v>1</v>
      </c>
      <c r="B33" s="1">
        <f t="shared" si="13"/>
        <v>24</v>
      </c>
      <c r="C33" s="1">
        <f t="shared" si="8"/>
        <v>2020</v>
      </c>
      <c r="D33" s="10">
        <f t="shared" si="0"/>
        <v>44531</v>
      </c>
      <c r="E33" s="9">
        <f t="shared" si="1"/>
        <v>12</v>
      </c>
      <c r="F33" s="10">
        <f t="shared" si="9"/>
        <v>44531</v>
      </c>
      <c r="G33" s="33">
        <v>30</v>
      </c>
      <c r="H33" s="19">
        <f t="shared" si="10"/>
        <v>30</v>
      </c>
      <c r="I33" s="863"/>
      <c r="J33" s="52">
        <f t="shared" si="2"/>
        <v>44531</v>
      </c>
      <c r="K33" s="29">
        <f t="shared" si="11"/>
        <v>12</v>
      </c>
      <c r="L33" s="30">
        <f t="shared" si="3"/>
        <v>0</v>
      </c>
      <c r="M33" s="31">
        <f t="shared" si="4"/>
        <v>0</v>
      </c>
      <c r="N33" s="30"/>
      <c r="O33" s="30">
        <f t="shared" si="5"/>
        <v>0</v>
      </c>
      <c r="P33" s="30">
        <f t="shared" si="6"/>
        <v>0</v>
      </c>
      <c r="Q33" s="32">
        <f t="shared" si="12"/>
        <v>0</v>
      </c>
      <c r="R33" s="24"/>
    </row>
    <row r="34" spans="1:18" x14ac:dyDescent="0.2">
      <c r="A34" s="9">
        <f t="shared" si="7"/>
        <v>1</v>
      </c>
      <c r="B34" s="1">
        <f t="shared" si="13"/>
        <v>25</v>
      </c>
      <c r="C34" s="1">
        <f t="shared" si="8"/>
        <v>2020</v>
      </c>
      <c r="D34" s="10">
        <f t="shared" si="0"/>
        <v>44562</v>
      </c>
      <c r="E34" s="9">
        <f t="shared" si="1"/>
        <v>13</v>
      </c>
      <c r="F34" s="10">
        <f t="shared" si="9"/>
        <v>44562</v>
      </c>
      <c r="G34" s="33">
        <v>30</v>
      </c>
      <c r="H34" s="19">
        <f t="shared" si="10"/>
        <v>30</v>
      </c>
      <c r="I34" s="863"/>
      <c r="J34" s="52">
        <f t="shared" si="2"/>
        <v>44562</v>
      </c>
      <c r="K34" s="29">
        <f t="shared" si="11"/>
        <v>13</v>
      </c>
      <c r="L34" s="30">
        <f t="shared" si="3"/>
        <v>0</v>
      </c>
      <c r="M34" s="31">
        <f t="shared" si="4"/>
        <v>0</v>
      </c>
      <c r="N34" s="30"/>
      <c r="O34" s="30">
        <f t="shared" si="5"/>
        <v>0</v>
      </c>
      <c r="P34" s="30">
        <f t="shared" si="6"/>
        <v>0</v>
      </c>
      <c r="Q34" s="32">
        <f t="shared" si="12"/>
        <v>0</v>
      </c>
      <c r="R34" s="24"/>
    </row>
    <row r="35" spans="1:18" x14ac:dyDescent="0.2">
      <c r="A35" s="9">
        <f t="shared" si="7"/>
        <v>1</v>
      </c>
      <c r="B35" s="1">
        <f t="shared" si="13"/>
        <v>26</v>
      </c>
      <c r="C35" s="1">
        <f t="shared" si="8"/>
        <v>2020</v>
      </c>
      <c r="D35" s="10">
        <f t="shared" si="0"/>
        <v>44593</v>
      </c>
      <c r="E35" s="9">
        <f t="shared" si="1"/>
        <v>14</v>
      </c>
      <c r="F35" s="10">
        <f t="shared" si="9"/>
        <v>44593</v>
      </c>
      <c r="G35" s="33">
        <v>30</v>
      </c>
      <c r="H35" s="19">
        <f t="shared" si="10"/>
        <v>30</v>
      </c>
      <c r="I35" s="863"/>
      <c r="J35" s="52">
        <f t="shared" si="2"/>
        <v>44593</v>
      </c>
      <c r="K35" s="29">
        <f t="shared" si="11"/>
        <v>14</v>
      </c>
      <c r="L35" s="30">
        <f t="shared" ref="L35:L45" si="14">IF(K35&gt;$K$9,"",0)</f>
        <v>0</v>
      </c>
      <c r="M35" s="31">
        <f t="shared" si="4"/>
        <v>0</v>
      </c>
      <c r="N35" s="30"/>
      <c r="O35" s="30">
        <f t="shared" si="5"/>
        <v>0</v>
      </c>
      <c r="P35" s="30">
        <f t="shared" ref="P35:P45" si="15">IF(K35&lt;=$K$9,$P$21,"")</f>
        <v>0</v>
      </c>
      <c r="Q35" s="32">
        <f t="shared" si="12"/>
        <v>0</v>
      </c>
      <c r="R35" s="24"/>
    </row>
    <row r="36" spans="1:18" x14ac:dyDescent="0.2">
      <c r="A36" s="9">
        <f t="shared" si="7"/>
        <v>1</v>
      </c>
      <c r="B36" s="1">
        <f t="shared" si="13"/>
        <v>27</v>
      </c>
      <c r="C36" s="1">
        <f t="shared" si="8"/>
        <v>2020</v>
      </c>
      <c r="D36" s="10">
        <f t="shared" si="0"/>
        <v>44621</v>
      </c>
      <c r="E36" s="9">
        <f t="shared" si="1"/>
        <v>15</v>
      </c>
      <c r="F36" s="10">
        <f t="shared" si="9"/>
        <v>44621</v>
      </c>
      <c r="G36" s="33">
        <v>30</v>
      </c>
      <c r="H36" s="19">
        <f t="shared" si="10"/>
        <v>30</v>
      </c>
      <c r="I36" s="863"/>
      <c r="J36" s="52">
        <f t="shared" si="2"/>
        <v>44621</v>
      </c>
      <c r="K36" s="29">
        <f t="shared" si="11"/>
        <v>15</v>
      </c>
      <c r="L36" s="30">
        <f t="shared" si="14"/>
        <v>0</v>
      </c>
      <c r="M36" s="31">
        <f t="shared" si="4"/>
        <v>0</v>
      </c>
      <c r="N36" s="30"/>
      <c r="O36" s="30">
        <f t="shared" si="5"/>
        <v>0</v>
      </c>
      <c r="P36" s="30">
        <f t="shared" si="15"/>
        <v>0</v>
      </c>
      <c r="Q36" s="32">
        <f t="shared" si="12"/>
        <v>0</v>
      </c>
      <c r="R36" s="24"/>
    </row>
    <row r="37" spans="1:18" x14ac:dyDescent="0.2">
      <c r="A37" s="9">
        <f t="shared" si="7"/>
        <v>1</v>
      </c>
      <c r="B37" s="1">
        <f t="shared" si="13"/>
        <v>28</v>
      </c>
      <c r="C37" s="1">
        <f t="shared" si="8"/>
        <v>2020</v>
      </c>
      <c r="D37" s="10">
        <f t="shared" si="0"/>
        <v>44652</v>
      </c>
      <c r="E37" s="9">
        <f t="shared" si="1"/>
        <v>16</v>
      </c>
      <c r="F37" s="10">
        <f t="shared" si="9"/>
        <v>44652</v>
      </c>
      <c r="G37" s="33">
        <v>30</v>
      </c>
      <c r="H37" s="19">
        <f t="shared" si="10"/>
        <v>30</v>
      </c>
      <c r="I37" s="863"/>
      <c r="J37" s="52">
        <f t="shared" si="2"/>
        <v>44652</v>
      </c>
      <c r="K37" s="29">
        <f t="shared" si="11"/>
        <v>16</v>
      </c>
      <c r="L37" s="30">
        <f t="shared" si="14"/>
        <v>0</v>
      </c>
      <c r="M37" s="31">
        <f t="shared" si="4"/>
        <v>0</v>
      </c>
      <c r="N37" s="30"/>
      <c r="O37" s="30">
        <f t="shared" si="5"/>
        <v>0</v>
      </c>
      <c r="P37" s="30">
        <f t="shared" si="15"/>
        <v>0</v>
      </c>
      <c r="Q37" s="32">
        <f t="shared" si="12"/>
        <v>0</v>
      </c>
      <c r="R37" s="24"/>
    </row>
    <row r="38" spans="1:18" x14ac:dyDescent="0.2">
      <c r="A38" s="9">
        <f t="shared" si="7"/>
        <v>1</v>
      </c>
      <c r="B38" s="1">
        <f t="shared" si="13"/>
        <v>29</v>
      </c>
      <c r="C38" s="1">
        <f t="shared" si="8"/>
        <v>2020</v>
      </c>
      <c r="D38" s="10">
        <f t="shared" si="0"/>
        <v>44682</v>
      </c>
      <c r="E38" s="9">
        <f t="shared" si="1"/>
        <v>17</v>
      </c>
      <c r="F38" s="10">
        <f t="shared" si="9"/>
        <v>44682</v>
      </c>
      <c r="G38" s="33">
        <v>30</v>
      </c>
      <c r="H38" s="19">
        <f t="shared" si="10"/>
        <v>30</v>
      </c>
      <c r="I38" s="863"/>
      <c r="J38" s="52">
        <f t="shared" si="2"/>
        <v>44682</v>
      </c>
      <c r="K38" s="29">
        <f t="shared" si="11"/>
        <v>17</v>
      </c>
      <c r="L38" s="30">
        <f t="shared" si="14"/>
        <v>0</v>
      </c>
      <c r="M38" s="31">
        <f t="shared" si="4"/>
        <v>0</v>
      </c>
      <c r="N38" s="30"/>
      <c r="O38" s="30">
        <f t="shared" si="5"/>
        <v>0</v>
      </c>
      <c r="P38" s="30">
        <f t="shared" si="15"/>
        <v>0</v>
      </c>
      <c r="Q38" s="32">
        <f t="shared" si="12"/>
        <v>0</v>
      </c>
      <c r="R38" s="24"/>
    </row>
    <row r="39" spans="1:18" x14ac:dyDescent="0.2">
      <c r="A39" s="9">
        <f t="shared" si="7"/>
        <v>1</v>
      </c>
      <c r="B39" s="1">
        <f t="shared" si="13"/>
        <v>30</v>
      </c>
      <c r="C39" s="1">
        <f t="shared" si="8"/>
        <v>2020</v>
      </c>
      <c r="D39" s="10">
        <f t="shared" si="0"/>
        <v>44713</v>
      </c>
      <c r="E39" s="9">
        <f t="shared" si="1"/>
        <v>18</v>
      </c>
      <c r="F39" s="10">
        <f t="shared" si="9"/>
        <v>44713</v>
      </c>
      <c r="G39" s="33">
        <v>30</v>
      </c>
      <c r="H39" s="19">
        <f t="shared" si="10"/>
        <v>30</v>
      </c>
      <c r="I39" s="863"/>
      <c r="J39" s="52">
        <f t="shared" si="2"/>
        <v>44713</v>
      </c>
      <c r="K39" s="29">
        <f t="shared" si="11"/>
        <v>18</v>
      </c>
      <c r="L39" s="30">
        <f t="shared" si="14"/>
        <v>0</v>
      </c>
      <c r="M39" s="31">
        <f t="shared" si="4"/>
        <v>0</v>
      </c>
      <c r="N39" s="30"/>
      <c r="O39" s="30">
        <f t="shared" si="5"/>
        <v>0</v>
      </c>
      <c r="P39" s="30">
        <f t="shared" si="15"/>
        <v>0</v>
      </c>
      <c r="Q39" s="32">
        <f t="shared" si="12"/>
        <v>0</v>
      </c>
      <c r="R39" s="24"/>
    </row>
    <row r="40" spans="1:18" x14ac:dyDescent="0.2">
      <c r="A40" s="9">
        <f t="shared" si="7"/>
        <v>1</v>
      </c>
      <c r="B40" s="1">
        <f t="shared" si="13"/>
        <v>31</v>
      </c>
      <c r="C40" s="1">
        <f t="shared" si="8"/>
        <v>2020</v>
      </c>
      <c r="D40" s="10">
        <f t="shared" si="0"/>
        <v>44743</v>
      </c>
      <c r="E40" s="9">
        <f t="shared" si="1"/>
        <v>19</v>
      </c>
      <c r="F40" s="10">
        <f t="shared" si="9"/>
        <v>44743</v>
      </c>
      <c r="G40" s="33">
        <v>30</v>
      </c>
      <c r="H40" s="19">
        <f t="shared" si="10"/>
        <v>30</v>
      </c>
      <c r="I40" s="864"/>
      <c r="J40" s="52">
        <f t="shared" si="2"/>
        <v>44743</v>
      </c>
      <c r="K40" s="29">
        <f t="shared" si="11"/>
        <v>19</v>
      </c>
      <c r="L40" s="30">
        <f t="shared" si="14"/>
        <v>0</v>
      </c>
      <c r="M40" s="31">
        <f t="shared" si="4"/>
        <v>0</v>
      </c>
      <c r="N40" s="30"/>
      <c r="O40" s="30">
        <f t="shared" si="5"/>
        <v>0</v>
      </c>
      <c r="P40" s="30">
        <f t="shared" si="15"/>
        <v>0</v>
      </c>
      <c r="Q40" s="32">
        <f t="shared" si="12"/>
        <v>0</v>
      </c>
      <c r="R40" s="24"/>
    </row>
    <row r="41" spans="1:18" x14ac:dyDescent="0.2">
      <c r="A41" s="9">
        <f t="shared" si="7"/>
        <v>1</v>
      </c>
      <c r="B41" s="1">
        <f t="shared" si="13"/>
        <v>32</v>
      </c>
      <c r="C41" s="1">
        <f t="shared" si="8"/>
        <v>2020</v>
      </c>
      <c r="D41" s="10">
        <f t="shared" si="0"/>
        <v>44774</v>
      </c>
      <c r="E41" s="9">
        <f t="shared" si="1"/>
        <v>20</v>
      </c>
      <c r="F41" s="10">
        <f t="shared" si="9"/>
        <v>44774</v>
      </c>
      <c r="G41" s="33">
        <v>30</v>
      </c>
      <c r="H41" s="19">
        <f t="shared" si="10"/>
        <v>30</v>
      </c>
      <c r="I41" s="864"/>
      <c r="J41" s="52">
        <f t="shared" si="2"/>
        <v>44774</v>
      </c>
      <c r="K41" s="29">
        <f t="shared" si="11"/>
        <v>20</v>
      </c>
      <c r="L41" s="30">
        <f t="shared" si="14"/>
        <v>0</v>
      </c>
      <c r="M41" s="31">
        <f t="shared" si="4"/>
        <v>0</v>
      </c>
      <c r="N41" s="30"/>
      <c r="O41" s="30">
        <f t="shared" si="5"/>
        <v>0</v>
      </c>
      <c r="P41" s="30">
        <f t="shared" si="15"/>
        <v>0</v>
      </c>
      <c r="Q41" s="32">
        <f t="shared" si="12"/>
        <v>0</v>
      </c>
      <c r="R41" s="24"/>
    </row>
    <row r="42" spans="1:18" x14ac:dyDescent="0.2">
      <c r="A42" s="9">
        <f t="shared" si="7"/>
        <v>1</v>
      </c>
      <c r="B42" s="1">
        <f t="shared" si="13"/>
        <v>33</v>
      </c>
      <c r="C42" s="1">
        <f t="shared" si="8"/>
        <v>2020</v>
      </c>
      <c r="D42" s="10">
        <f t="shared" si="0"/>
        <v>44805</v>
      </c>
      <c r="E42" s="9">
        <f t="shared" si="1"/>
        <v>21</v>
      </c>
      <c r="F42" s="10">
        <f t="shared" si="9"/>
        <v>44805</v>
      </c>
      <c r="G42" s="33">
        <v>30</v>
      </c>
      <c r="H42" s="19">
        <f t="shared" si="10"/>
        <v>30</v>
      </c>
      <c r="I42" s="864"/>
      <c r="J42" s="52">
        <f t="shared" si="2"/>
        <v>44805</v>
      </c>
      <c r="K42" s="29">
        <f t="shared" si="11"/>
        <v>21</v>
      </c>
      <c r="L42" s="30">
        <f t="shared" si="14"/>
        <v>0</v>
      </c>
      <c r="M42" s="31">
        <f t="shared" si="4"/>
        <v>0</v>
      </c>
      <c r="N42" s="30"/>
      <c r="O42" s="30">
        <f t="shared" si="5"/>
        <v>0</v>
      </c>
      <c r="P42" s="30">
        <f t="shared" si="15"/>
        <v>0</v>
      </c>
      <c r="Q42" s="32">
        <f t="shared" si="12"/>
        <v>0</v>
      </c>
      <c r="R42" s="24"/>
    </row>
    <row r="43" spans="1:18" x14ac:dyDescent="0.2">
      <c r="A43" s="9">
        <f t="shared" si="7"/>
        <v>1</v>
      </c>
      <c r="B43" s="1">
        <f t="shared" si="13"/>
        <v>34</v>
      </c>
      <c r="C43" s="1">
        <f t="shared" si="8"/>
        <v>2020</v>
      </c>
      <c r="D43" s="10">
        <f t="shared" si="0"/>
        <v>44835</v>
      </c>
      <c r="E43" s="9">
        <f t="shared" si="1"/>
        <v>22</v>
      </c>
      <c r="F43" s="10">
        <f t="shared" si="9"/>
        <v>44835</v>
      </c>
      <c r="G43" s="33">
        <v>30</v>
      </c>
      <c r="H43" s="19">
        <f t="shared" si="10"/>
        <v>30</v>
      </c>
      <c r="I43" s="864"/>
      <c r="J43" s="52">
        <f t="shared" si="2"/>
        <v>44835</v>
      </c>
      <c r="K43" s="29">
        <f t="shared" si="11"/>
        <v>22</v>
      </c>
      <c r="L43" s="30">
        <f t="shared" si="14"/>
        <v>0</v>
      </c>
      <c r="M43" s="31">
        <f t="shared" si="4"/>
        <v>0</v>
      </c>
      <c r="N43" s="30"/>
      <c r="O43" s="30">
        <f t="shared" si="5"/>
        <v>0</v>
      </c>
      <c r="P43" s="30">
        <f t="shared" si="15"/>
        <v>0</v>
      </c>
      <c r="Q43" s="32">
        <f t="shared" si="12"/>
        <v>0</v>
      </c>
      <c r="R43" s="24"/>
    </row>
    <row r="44" spans="1:18" x14ac:dyDescent="0.2">
      <c r="A44" s="9">
        <f t="shared" si="7"/>
        <v>1</v>
      </c>
      <c r="B44" s="1">
        <f t="shared" si="13"/>
        <v>35</v>
      </c>
      <c r="C44" s="1">
        <f t="shared" si="8"/>
        <v>2020</v>
      </c>
      <c r="D44" s="10">
        <f t="shared" si="0"/>
        <v>44866</v>
      </c>
      <c r="E44" s="9">
        <f t="shared" si="1"/>
        <v>23</v>
      </c>
      <c r="F44" s="10">
        <f t="shared" si="9"/>
        <v>44866</v>
      </c>
      <c r="G44" s="33">
        <v>30</v>
      </c>
      <c r="H44" s="19">
        <f t="shared" si="10"/>
        <v>30</v>
      </c>
      <c r="I44" s="864"/>
      <c r="J44" s="52">
        <f t="shared" si="2"/>
        <v>44866</v>
      </c>
      <c r="K44" s="29">
        <f t="shared" si="11"/>
        <v>23</v>
      </c>
      <c r="L44" s="30">
        <f t="shared" si="14"/>
        <v>0</v>
      </c>
      <c r="M44" s="31">
        <f t="shared" si="4"/>
        <v>0</v>
      </c>
      <c r="N44" s="30"/>
      <c r="O44" s="30">
        <f t="shared" si="5"/>
        <v>0</v>
      </c>
      <c r="P44" s="30">
        <f t="shared" si="15"/>
        <v>0</v>
      </c>
      <c r="Q44" s="32">
        <f t="shared" si="12"/>
        <v>0</v>
      </c>
      <c r="R44" s="24"/>
    </row>
    <row r="45" spans="1:18" ht="13.5" thickBot="1" x14ac:dyDescent="0.25">
      <c r="A45" s="9">
        <f t="shared" si="7"/>
        <v>1</v>
      </c>
      <c r="B45" s="1">
        <f t="shared" si="13"/>
        <v>36</v>
      </c>
      <c r="C45" s="1">
        <f t="shared" si="8"/>
        <v>2020</v>
      </c>
      <c r="D45" s="10">
        <f t="shared" si="0"/>
        <v>44896</v>
      </c>
      <c r="E45" s="9">
        <f t="shared" si="1"/>
        <v>24</v>
      </c>
      <c r="F45" s="10">
        <f t="shared" si="9"/>
        <v>44896</v>
      </c>
      <c r="G45" s="33">
        <v>30</v>
      </c>
      <c r="H45" s="19">
        <f t="shared" si="10"/>
        <v>30</v>
      </c>
      <c r="I45" s="865"/>
      <c r="J45" s="53">
        <f t="shared" si="2"/>
        <v>44896</v>
      </c>
      <c r="K45" s="29">
        <f t="shared" si="11"/>
        <v>24</v>
      </c>
      <c r="L45" s="30">
        <f t="shared" si="14"/>
        <v>0</v>
      </c>
      <c r="M45" s="31">
        <f t="shared" si="4"/>
        <v>0</v>
      </c>
      <c r="N45" s="30"/>
      <c r="O45" s="30">
        <f t="shared" si="5"/>
        <v>0</v>
      </c>
      <c r="P45" s="30">
        <f t="shared" si="15"/>
        <v>0</v>
      </c>
      <c r="Q45" s="32">
        <f t="shared" si="12"/>
        <v>0</v>
      </c>
      <c r="R45" s="24"/>
    </row>
    <row r="46" spans="1:18" x14ac:dyDescent="0.2">
      <c r="A46" s="9">
        <f t="shared" si="7"/>
        <v>1</v>
      </c>
      <c r="B46" s="1">
        <f t="shared" si="13"/>
        <v>37</v>
      </c>
      <c r="C46" s="1">
        <f t="shared" si="8"/>
        <v>2020</v>
      </c>
      <c r="D46" s="10">
        <f t="shared" si="0"/>
        <v>44927</v>
      </c>
      <c r="E46" s="19">
        <v>1</v>
      </c>
      <c r="F46" s="34">
        <f>D46</f>
        <v>44927</v>
      </c>
      <c r="G46" s="33">
        <v>30</v>
      </c>
      <c r="H46" s="19"/>
      <c r="I46" s="851" t="s">
        <v>16</v>
      </c>
      <c r="J46" s="35">
        <f t="shared" si="2"/>
        <v>44927</v>
      </c>
      <c r="K46" s="36">
        <v>1</v>
      </c>
      <c r="L46" s="26" t="e">
        <f>N46-M46</f>
        <v>#DIV/0!</v>
      </c>
      <c r="M46" s="27">
        <f>P21*$K$6*G46/360</f>
        <v>0</v>
      </c>
      <c r="N46" s="26" t="e">
        <f t="shared" ref="N46:N93" si="16">($K$7*(1+$K$6/(360/G46))^((360/G46)*($K$8/12))*($K$6/(360/G46)))/((1+$K$6/(360/G46))^((360/G46)*($K$8/12))-1)</f>
        <v>#DIV/0!</v>
      </c>
      <c r="O46" s="26" t="e">
        <f>N46</f>
        <v>#DIV/0!</v>
      </c>
      <c r="P46" s="26" t="e">
        <f>P21-L46</f>
        <v>#DIV/0!</v>
      </c>
      <c r="Q46" s="28" t="e">
        <f>IF(INT(O46)&gt;0,O46,"")</f>
        <v>#DIV/0!</v>
      </c>
      <c r="R46" s="24"/>
    </row>
    <row r="47" spans="1:18" x14ac:dyDescent="0.2">
      <c r="A47" s="9">
        <f t="shared" si="7"/>
        <v>1</v>
      </c>
      <c r="B47" s="1">
        <f t="shared" si="13"/>
        <v>38</v>
      </c>
      <c r="C47" s="1">
        <f t="shared" si="8"/>
        <v>2020</v>
      </c>
      <c r="D47" s="10">
        <f t="shared" si="0"/>
        <v>44958</v>
      </c>
      <c r="E47" s="19">
        <f t="shared" ref="E47:E110" si="17">+E46+1</f>
        <v>2</v>
      </c>
      <c r="F47" s="50">
        <f t="shared" ref="F47:F93" si="18">D47</f>
        <v>44958</v>
      </c>
      <c r="G47" s="33">
        <v>30</v>
      </c>
      <c r="H47" s="19"/>
      <c r="I47" s="852"/>
      <c r="J47" s="37">
        <f t="shared" si="2"/>
        <v>44958</v>
      </c>
      <c r="K47" s="38">
        <f t="shared" ref="K47:K110" si="19">K46+1</f>
        <v>2</v>
      </c>
      <c r="L47" s="30" t="e">
        <f t="shared" ref="L47:L93" si="20">IF((N46-M47)&lt;P46,N47-M47,P46)</f>
        <v>#DIV/0!</v>
      </c>
      <c r="M47" s="31" t="e">
        <f t="shared" ref="M47:M93" si="21">P46*$K$6*G47/360</f>
        <v>#DIV/0!</v>
      </c>
      <c r="N47" s="30" t="e">
        <f t="shared" si="16"/>
        <v>#DIV/0!</v>
      </c>
      <c r="O47" s="30" t="e">
        <f t="shared" ref="O47:O93" si="22">IF(P47=0,M47+L47,N47)</f>
        <v>#DIV/0!</v>
      </c>
      <c r="P47" s="30" t="e">
        <f t="shared" ref="P47:P93" si="23">P46-L47</f>
        <v>#DIV/0!</v>
      </c>
      <c r="Q47" s="32" t="e">
        <f t="shared" ref="Q47:Q93" si="24">IF(INT(O47)&gt;0,O47,"")</f>
        <v>#DIV/0!</v>
      </c>
      <c r="R47" s="24"/>
    </row>
    <row r="48" spans="1:18" x14ac:dyDescent="0.2">
      <c r="A48" s="9">
        <f t="shared" si="7"/>
        <v>1</v>
      </c>
      <c r="B48" s="1">
        <f t="shared" si="13"/>
        <v>39</v>
      </c>
      <c r="C48" s="1">
        <f t="shared" si="8"/>
        <v>2020</v>
      </c>
      <c r="D48" s="10">
        <f t="shared" si="0"/>
        <v>44986</v>
      </c>
      <c r="E48" s="19">
        <f t="shared" si="17"/>
        <v>3</v>
      </c>
      <c r="F48" s="50">
        <f t="shared" si="18"/>
        <v>44986</v>
      </c>
      <c r="G48" s="33">
        <v>30</v>
      </c>
      <c r="H48" s="33"/>
      <c r="I48" s="852"/>
      <c r="J48" s="37">
        <f t="shared" si="2"/>
        <v>44986</v>
      </c>
      <c r="K48" s="38">
        <f t="shared" si="19"/>
        <v>3</v>
      </c>
      <c r="L48" s="30" t="e">
        <f t="shared" si="20"/>
        <v>#DIV/0!</v>
      </c>
      <c r="M48" s="31" t="e">
        <f t="shared" si="21"/>
        <v>#DIV/0!</v>
      </c>
      <c r="N48" s="30" t="e">
        <f t="shared" si="16"/>
        <v>#DIV/0!</v>
      </c>
      <c r="O48" s="30" t="e">
        <f t="shared" si="22"/>
        <v>#DIV/0!</v>
      </c>
      <c r="P48" s="30" t="e">
        <f t="shared" si="23"/>
        <v>#DIV/0!</v>
      </c>
      <c r="Q48" s="32" t="e">
        <f t="shared" si="24"/>
        <v>#DIV/0!</v>
      </c>
      <c r="R48" s="24"/>
    </row>
    <row r="49" spans="1:18" x14ac:dyDescent="0.2">
      <c r="A49" s="9">
        <f t="shared" si="7"/>
        <v>1</v>
      </c>
      <c r="B49" s="1">
        <f t="shared" si="13"/>
        <v>40</v>
      </c>
      <c r="C49" s="1">
        <f t="shared" si="8"/>
        <v>2020</v>
      </c>
      <c r="D49" s="10">
        <f t="shared" si="0"/>
        <v>45017</v>
      </c>
      <c r="E49" s="19">
        <f t="shared" si="17"/>
        <v>4</v>
      </c>
      <c r="F49" s="50">
        <f t="shared" si="18"/>
        <v>45017</v>
      </c>
      <c r="G49" s="33">
        <v>30</v>
      </c>
      <c r="H49" s="33"/>
      <c r="I49" s="852"/>
      <c r="J49" s="37">
        <f t="shared" si="2"/>
        <v>45017</v>
      </c>
      <c r="K49" s="38">
        <f t="shared" si="19"/>
        <v>4</v>
      </c>
      <c r="L49" s="30" t="e">
        <f t="shared" si="20"/>
        <v>#DIV/0!</v>
      </c>
      <c r="M49" s="31" t="e">
        <f t="shared" si="21"/>
        <v>#DIV/0!</v>
      </c>
      <c r="N49" s="30" t="e">
        <f t="shared" si="16"/>
        <v>#DIV/0!</v>
      </c>
      <c r="O49" s="30" t="e">
        <f t="shared" si="22"/>
        <v>#DIV/0!</v>
      </c>
      <c r="P49" s="30" t="e">
        <f t="shared" si="23"/>
        <v>#DIV/0!</v>
      </c>
      <c r="Q49" s="32" t="e">
        <f t="shared" si="24"/>
        <v>#DIV/0!</v>
      </c>
      <c r="R49" s="24"/>
    </row>
    <row r="50" spans="1:18" x14ac:dyDescent="0.2">
      <c r="A50" s="9">
        <f t="shared" si="7"/>
        <v>1</v>
      </c>
      <c r="B50" s="1">
        <f t="shared" si="13"/>
        <v>41</v>
      </c>
      <c r="C50" s="1">
        <f t="shared" si="8"/>
        <v>2020</v>
      </c>
      <c r="D50" s="10">
        <f t="shared" si="0"/>
        <v>45047</v>
      </c>
      <c r="E50" s="19">
        <f t="shared" si="17"/>
        <v>5</v>
      </c>
      <c r="F50" s="50">
        <f t="shared" si="18"/>
        <v>45047</v>
      </c>
      <c r="G50" s="33">
        <v>30</v>
      </c>
      <c r="H50" s="33"/>
      <c r="I50" s="852"/>
      <c r="J50" s="37">
        <f t="shared" si="2"/>
        <v>45047</v>
      </c>
      <c r="K50" s="38">
        <f t="shared" si="19"/>
        <v>5</v>
      </c>
      <c r="L50" s="30" t="e">
        <f t="shared" si="20"/>
        <v>#DIV/0!</v>
      </c>
      <c r="M50" s="31" t="e">
        <f t="shared" si="21"/>
        <v>#DIV/0!</v>
      </c>
      <c r="N50" s="30" t="e">
        <f t="shared" si="16"/>
        <v>#DIV/0!</v>
      </c>
      <c r="O50" s="30" t="e">
        <f t="shared" si="22"/>
        <v>#DIV/0!</v>
      </c>
      <c r="P50" s="30" t="e">
        <f t="shared" si="23"/>
        <v>#DIV/0!</v>
      </c>
      <c r="Q50" s="32" t="e">
        <f t="shared" si="24"/>
        <v>#DIV/0!</v>
      </c>
      <c r="R50" s="24"/>
    </row>
    <row r="51" spans="1:18" x14ac:dyDescent="0.2">
      <c r="A51" s="9">
        <f t="shared" si="7"/>
        <v>1</v>
      </c>
      <c r="B51" s="1">
        <f t="shared" si="13"/>
        <v>42</v>
      </c>
      <c r="C51" s="1">
        <f t="shared" si="8"/>
        <v>2020</v>
      </c>
      <c r="D51" s="10">
        <f t="shared" si="0"/>
        <v>45078</v>
      </c>
      <c r="E51" s="19">
        <f t="shared" si="17"/>
        <v>6</v>
      </c>
      <c r="F51" s="50">
        <f t="shared" si="18"/>
        <v>45078</v>
      </c>
      <c r="G51" s="33">
        <v>30</v>
      </c>
      <c r="H51" s="33"/>
      <c r="I51" s="852"/>
      <c r="J51" s="37">
        <f t="shared" si="2"/>
        <v>45078</v>
      </c>
      <c r="K51" s="38">
        <f t="shared" si="19"/>
        <v>6</v>
      </c>
      <c r="L51" s="30" t="e">
        <f t="shared" si="20"/>
        <v>#DIV/0!</v>
      </c>
      <c r="M51" s="31" t="e">
        <f t="shared" si="21"/>
        <v>#DIV/0!</v>
      </c>
      <c r="N51" s="30" t="e">
        <f t="shared" si="16"/>
        <v>#DIV/0!</v>
      </c>
      <c r="O51" s="30" t="e">
        <f t="shared" si="22"/>
        <v>#DIV/0!</v>
      </c>
      <c r="P51" s="30" t="e">
        <f t="shared" si="23"/>
        <v>#DIV/0!</v>
      </c>
      <c r="Q51" s="32" t="e">
        <f t="shared" si="24"/>
        <v>#DIV/0!</v>
      </c>
      <c r="R51" s="24"/>
    </row>
    <row r="52" spans="1:18" x14ac:dyDescent="0.2">
      <c r="A52" s="9">
        <f t="shared" si="7"/>
        <v>1</v>
      </c>
      <c r="B52" s="1">
        <f t="shared" si="13"/>
        <v>43</v>
      </c>
      <c r="C52" s="1">
        <f t="shared" si="8"/>
        <v>2020</v>
      </c>
      <c r="D52" s="10">
        <f t="shared" si="0"/>
        <v>45108</v>
      </c>
      <c r="E52" s="19">
        <f t="shared" si="17"/>
        <v>7</v>
      </c>
      <c r="F52" s="50">
        <f t="shared" si="18"/>
        <v>45108</v>
      </c>
      <c r="G52" s="33">
        <v>30</v>
      </c>
      <c r="H52" s="33"/>
      <c r="I52" s="852"/>
      <c r="J52" s="37">
        <f t="shared" si="2"/>
        <v>45108</v>
      </c>
      <c r="K52" s="38">
        <f t="shared" si="19"/>
        <v>7</v>
      </c>
      <c r="L52" s="30" t="e">
        <f t="shared" si="20"/>
        <v>#DIV/0!</v>
      </c>
      <c r="M52" s="31" t="e">
        <f t="shared" si="21"/>
        <v>#DIV/0!</v>
      </c>
      <c r="N52" s="30" t="e">
        <f t="shared" si="16"/>
        <v>#DIV/0!</v>
      </c>
      <c r="O52" s="30" t="e">
        <f t="shared" si="22"/>
        <v>#DIV/0!</v>
      </c>
      <c r="P52" s="30" t="e">
        <f t="shared" si="23"/>
        <v>#DIV/0!</v>
      </c>
      <c r="Q52" s="32" t="e">
        <f t="shared" si="24"/>
        <v>#DIV/0!</v>
      </c>
      <c r="R52" s="24"/>
    </row>
    <row r="53" spans="1:18" x14ac:dyDescent="0.2">
      <c r="A53" s="9">
        <f t="shared" si="7"/>
        <v>1</v>
      </c>
      <c r="B53" s="1">
        <f t="shared" si="13"/>
        <v>44</v>
      </c>
      <c r="C53" s="1">
        <f t="shared" si="8"/>
        <v>2020</v>
      </c>
      <c r="D53" s="10">
        <f t="shared" si="0"/>
        <v>45139</v>
      </c>
      <c r="E53" s="19">
        <f t="shared" si="17"/>
        <v>8</v>
      </c>
      <c r="F53" s="50">
        <f t="shared" si="18"/>
        <v>45139</v>
      </c>
      <c r="G53" s="33">
        <v>30</v>
      </c>
      <c r="H53" s="33"/>
      <c r="I53" s="852"/>
      <c r="J53" s="37">
        <f t="shared" si="2"/>
        <v>45139</v>
      </c>
      <c r="K53" s="38">
        <f t="shared" si="19"/>
        <v>8</v>
      </c>
      <c r="L53" s="30" t="e">
        <f t="shared" si="20"/>
        <v>#DIV/0!</v>
      </c>
      <c r="M53" s="31" t="e">
        <f t="shared" si="21"/>
        <v>#DIV/0!</v>
      </c>
      <c r="N53" s="30" t="e">
        <f t="shared" si="16"/>
        <v>#DIV/0!</v>
      </c>
      <c r="O53" s="30" t="e">
        <f t="shared" si="22"/>
        <v>#DIV/0!</v>
      </c>
      <c r="P53" s="30" t="e">
        <f t="shared" si="23"/>
        <v>#DIV/0!</v>
      </c>
      <c r="Q53" s="32" t="e">
        <f t="shared" si="24"/>
        <v>#DIV/0!</v>
      </c>
      <c r="R53" s="24"/>
    </row>
    <row r="54" spans="1:18" x14ac:dyDescent="0.2">
      <c r="A54" s="9">
        <f t="shared" si="7"/>
        <v>1</v>
      </c>
      <c r="B54" s="1">
        <f t="shared" si="13"/>
        <v>45</v>
      </c>
      <c r="C54" s="1">
        <f t="shared" si="8"/>
        <v>2020</v>
      </c>
      <c r="D54" s="10">
        <f t="shared" si="0"/>
        <v>45170</v>
      </c>
      <c r="E54" s="19">
        <f t="shared" si="17"/>
        <v>9</v>
      </c>
      <c r="F54" s="50">
        <f t="shared" si="18"/>
        <v>45170</v>
      </c>
      <c r="G54" s="33">
        <v>30</v>
      </c>
      <c r="H54" s="33"/>
      <c r="I54" s="852"/>
      <c r="J54" s="37">
        <f t="shared" ref="J54:J85" si="25">F54</f>
        <v>45170</v>
      </c>
      <c r="K54" s="38">
        <f t="shared" si="19"/>
        <v>9</v>
      </c>
      <c r="L54" s="30" t="e">
        <f t="shared" si="20"/>
        <v>#DIV/0!</v>
      </c>
      <c r="M54" s="31" t="e">
        <f t="shared" si="21"/>
        <v>#DIV/0!</v>
      </c>
      <c r="N54" s="30" t="e">
        <f t="shared" si="16"/>
        <v>#DIV/0!</v>
      </c>
      <c r="O54" s="30" t="e">
        <f t="shared" si="22"/>
        <v>#DIV/0!</v>
      </c>
      <c r="P54" s="30" t="e">
        <f t="shared" si="23"/>
        <v>#DIV/0!</v>
      </c>
      <c r="Q54" s="32" t="e">
        <f t="shared" si="24"/>
        <v>#DIV/0!</v>
      </c>
      <c r="R54" s="24"/>
    </row>
    <row r="55" spans="1:18" x14ac:dyDescent="0.2">
      <c r="A55" s="9">
        <f t="shared" si="7"/>
        <v>1</v>
      </c>
      <c r="B55" s="1">
        <f t="shared" si="13"/>
        <v>46</v>
      </c>
      <c r="C55" s="1">
        <f t="shared" si="8"/>
        <v>2020</v>
      </c>
      <c r="D55" s="10">
        <f t="shared" si="0"/>
        <v>45200</v>
      </c>
      <c r="E55" s="19">
        <f t="shared" si="17"/>
        <v>10</v>
      </c>
      <c r="F55" s="50">
        <f t="shared" si="18"/>
        <v>45200</v>
      </c>
      <c r="G55" s="33">
        <v>30</v>
      </c>
      <c r="H55" s="33"/>
      <c r="I55" s="852"/>
      <c r="J55" s="37">
        <f t="shared" si="25"/>
        <v>45200</v>
      </c>
      <c r="K55" s="38">
        <f t="shared" si="19"/>
        <v>10</v>
      </c>
      <c r="L55" s="30" t="e">
        <f t="shared" si="20"/>
        <v>#DIV/0!</v>
      </c>
      <c r="M55" s="31" t="e">
        <f t="shared" si="21"/>
        <v>#DIV/0!</v>
      </c>
      <c r="N55" s="30" t="e">
        <f t="shared" si="16"/>
        <v>#DIV/0!</v>
      </c>
      <c r="O55" s="30" t="e">
        <f t="shared" si="22"/>
        <v>#DIV/0!</v>
      </c>
      <c r="P55" s="30" t="e">
        <f t="shared" si="23"/>
        <v>#DIV/0!</v>
      </c>
      <c r="Q55" s="32" t="e">
        <f t="shared" si="24"/>
        <v>#DIV/0!</v>
      </c>
      <c r="R55" s="24"/>
    </row>
    <row r="56" spans="1:18" x14ac:dyDescent="0.2">
      <c r="A56" s="9">
        <f t="shared" si="7"/>
        <v>1</v>
      </c>
      <c r="B56" s="1">
        <f t="shared" si="13"/>
        <v>47</v>
      </c>
      <c r="C56" s="1">
        <f t="shared" si="8"/>
        <v>2020</v>
      </c>
      <c r="D56" s="10">
        <f t="shared" si="0"/>
        <v>45231</v>
      </c>
      <c r="E56" s="19">
        <f t="shared" si="17"/>
        <v>11</v>
      </c>
      <c r="F56" s="50">
        <f t="shared" si="18"/>
        <v>45231</v>
      </c>
      <c r="G56" s="33">
        <v>30</v>
      </c>
      <c r="H56" s="33"/>
      <c r="I56" s="852"/>
      <c r="J56" s="37">
        <f t="shared" si="25"/>
        <v>45231</v>
      </c>
      <c r="K56" s="38">
        <f t="shared" si="19"/>
        <v>11</v>
      </c>
      <c r="L56" s="30" t="e">
        <f t="shared" si="20"/>
        <v>#DIV/0!</v>
      </c>
      <c r="M56" s="31" t="e">
        <f t="shared" si="21"/>
        <v>#DIV/0!</v>
      </c>
      <c r="N56" s="30" t="e">
        <f t="shared" si="16"/>
        <v>#DIV/0!</v>
      </c>
      <c r="O56" s="30" t="e">
        <f t="shared" si="22"/>
        <v>#DIV/0!</v>
      </c>
      <c r="P56" s="30" t="e">
        <f t="shared" si="23"/>
        <v>#DIV/0!</v>
      </c>
      <c r="Q56" s="32" t="e">
        <f t="shared" si="24"/>
        <v>#DIV/0!</v>
      </c>
      <c r="R56" s="24"/>
    </row>
    <row r="57" spans="1:18" x14ac:dyDescent="0.2">
      <c r="A57" s="9">
        <f t="shared" si="7"/>
        <v>1</v>
      </c>
      <c r="B57" s="1">
        <f t="shared" si="13"/>
        <v>48</v>
      </c>
      <c r="C57" s="1">
        <f t="shared" si="8"/>
        <v>2020</v>
      </c>
      <c r="D57" s="10">
        <f t="shared" si="0"/>
        <v>45261</v>
      </c>
      <c r="E57" s="19">
        <f t="shared" si="17"/>
        <v>12</v>
      </c>
      <c r="F57" s="50">
        <f t="shared" si="18"/>
        <v>45261</v>
      </c>
      <c r="G57" s="33">
        <v>30</v>
      </c>
      <c r="H57" s="33"/>
      <c r="I57" s="852"/>
      <c r="J57" s="37">
        <f t="shared" si="25"/>
        <v>45261</v>
      </c>
      <c r="K57" s="38">
        <f t="shared" si="19"/>
        <v>12</v>
      </c>
      <c r="L57" s="30" t="e">
        <f t="shared" si="20"/>
        <v>#DIV/0!</v>
      </c>
      <c r="M57" s="31" t="e">
        <f t="shared" si="21"/>
        <v>#DIV/0!</v>
      </c>
      <c r="N57" s="30" t="e">
        <f t="shared" si="16"/>
        <v>#DIV/0!</v>
      </c>
      <c r="O57" s="30" t="e">
        <f t="shared" si="22"/>
        <v>#DIV/0!</v>
      </c>
      <c r="P57" s="30" t="e">
        <f t="shared" si="23"/>
        <v>#DIV/0!</v>
      </c>
      <c r="Q57" s="32" t="e">
        <f t="shared" si="24"/>
        <v>#DIV/0!</v>
      </c>
      <c r="R57" s="24"/>
    </row>
    <row r="58" spans="1:18" x14ac:dyDescent="0.2">
      <c r="A58" s="9">
        <f t="shared" si="7"/>
        <v>1</v>
      </c>
      <c r="B58" s="1">
        <f t="shared" si="13"/>
        <v>49</v>
      </c>
      <c r="C58" s="1">
        <f t="shared" si="8"/>
        <v>2020</v>
      </c>
      <c r="D58" s="10">
        <f t="shared" si="0"/>
        <v>45292</v>
      </c>
      <c r="E58" s="19">
        <f t="shared" si="17"/>
        <v>13</v>
      </c>
      <c r="F58" s="50">
        <f t="shared" si="18"/>
        <v>45292</v>
      </c>
      <c r="G58" s="33">
        <v>30</v>
      </c>
      <c r="H58" s="33"/>
      <c r="I58" s="852"/>
      <c r="J58" s="37">
        <f t="shared" si="25"/>
        <v>45292</v>
      </c>
      <c r="K58" s="38">
        <f t="shared" si="19"/>
        <v>13</v>
      </c>
      <c r="L58" s="30" t="e">
        <f t="shared" si="20"/>
        <v>#DIV/0!</v>
      </c>
      <c r="M58" s="31" t="e">
        <f t="shared" si="21"/>
        <v>#DIV/0!</v>
      </c>
      <c r="N58" s="30" t="e">
        <f t="shared" si="16"/>
        <v>#DIV/0!</v>
      </c>
      <c r="O58" s="30" t="e">
        <f t="shared" si="22"/>
        <v>#DIV/0!</v>
      </c>
      <c r="P58" s="30" t="e">
        <f t="shared" si="23"/>
        <v>#DIV/0!</v>
      </c>
      <c r="Q58" s="32" t="e">
        <f t="shared" si="24"/>
        <v>#DIV/0!</v>
      </c>
      <c r="R58" s="24"/>
    </row>
    <row r="59" spans="1:18" x14ac:dyDescent="0.2">
      <c r="A59" s="9">
        <f t="shared" si="7"/>
        <v>1</v>
      </c>
      <c r="B59" s="1">
        <f t="shared" si="13"/>
        <v>50</v>
      </c>
      <c r="C59" s="1">
        <f t="shared" si="8"/>
        <v>2020</v>
      </c>
      <c r="D59" s="10">
        <f t="shared" si="0"/>
        <v>45323</v>
      </c>
      <c r="E59" s="19">
        <f t="shared" si="17"/>
        <v>14</v>
      </c>
      <c r="F59" s="50">
        <f t="shared" si="18"/>
        <v>45323</v>
      </c>
      <c r="G59" s="33">
        <v>30</v>
      </c>
      <c r="H59" s="33"/>
      <c r="I59" s="852"/>
      <c r="J59" s="37">
        <f t="shared" si="25"/>
        <v>45323</v>
      </c>
      <c r="K59" s="38">
        <f t="shared" si="19"/>
        <v>14</v>
      </c>
      <c r="L59" s="30" t="e">
        <f t="shared" si="20"/>
        <v>#DIV/0!</v>
      </c>
      <c r="M59" s="31" t="e">
        <f t="shared" si="21"/>
        <v>#DIV/0!</v>
      </c>
      <c r="N59" s="30" t="e">
        <f t="shared" si="16"/>
        <v>#DIV/0!</v>
      </c>
      <c r="O59" s="30" t="e">
        <f t="shared" si="22"/>
        <v>#DIV/0!</v>
      </c>
      <c r="P59" s="30" t="e">
        <f t="shared" si="23"/>
        <v>#DIV/0!</v>
      </c>
      <c r="Q59" s="32" t="e">
        <f t="shared" si="24"/>
        <v>#DIV/0!</v>
      </c>
      <c r="R59" s="24"/>
    </row>
    <row r="60" spans="1:18" x14ac:dyDescent="0.2">
      <c r="A60" s="9">
        <f t="shared" si="7"/>
        <v>1</v>
      </c>
      <c r="B60" s="1">
        <f t="shared" si="13"/>
        <v>51</v>
      </c>
      <c r="C60" s="1">
        <f t="shared" si="8"/>
        <v>2020</v>
      </c>
      <c r="D60" s="10">
        <f t="shared" si="0"/>
        <v>45352</v>
      </c>
      <c r="E60" s="19">
        <f t="shared" si="17"/>
        <v>15</v>
      </c>
      <c r="F60" s="50">
        <f t="shared" si="18"/>
        <v>45352</v>
      </c>
      <c r="G60" s="33">
        <v>30</v>
      </c>
      <c r="H60" s="33"/>
      <c r="I60" s="852"/>
      <c r="J60" s="37">
        <f t="shared" si="25"/>
        <v>45352</v>
      </c>
      <c r="K60" s="38">
        <f t="shared" si="19"/>
        <v>15</v>
      </c>
      <c r="L60" s="30" t="e">
        <f t="shared" si="20"/>
        <v>#DIV/0!</v>
      </c>
      <c r="M60" s="31" t="e">
        <f t="shared" si="21"/>
        <v>#DIV/0!</v>
      </c>
      <c r="N60" s="30" t="e">
        <f t="shared" si="16"/>
        <v>#DIV/0!</v>
      </c>
      <c r="O60" s="30" t="e">
        <f t="shared" si="22"/>
        <v>#DIV/0!</v>
      </c>
      <c r="P60" s="30" t="e">
        <f t="shared" si="23"/>
        <v>#DIV/0!</v>
      </c>
      <c r="Q60" s="32" t="e">
        <f t="shared" si="24"/>
        <v>#DIV/0!</v>
      </c>
      <c r="R60" s="24"/>
    </row>
    <row r="61" spans="1:18" x14ac:dyDescent="0.2">
      <c r="A61" s="9">
        <f t="shared" si="7"/>
        <v>1</v>
      </c>
      <c r="B61" s="1">
        <f t="shared" si="13"/>
        <v>52</v>
      </c>
      <c r="C61" s="1">
        <f t="shared" si="8"/>
        <v>2020</v>
      </c>
      <c r="D61" s="10">
        <f t="shared" si="0"/>
        <v>45383</v>
      </c>
      <c r="E61" s="19">
        <f t="shared" si="17"/>
        <v>16</v>
      </c>
      <c r="F61" s="50">
        <f t="shared" si="18"/>
        <v>45383</v>
      </c>
      <c r="G61" s="33">
        <v>30</v>
      </c>
      <c r="H61" s="33"/>
      <c r="I61" s="852"/>
      <c r="J61" s="37">
        <f t="shared" si="25"/>
        <v>45383</v>
      </c>
      <c r="K61" s="38">
        <f t="shared" si="19"/>
        <v>16</v>
      </c>
      <c r="L61" s="30" t="e">
        <f t="shared" si="20"/>
        <v>#DIV/0!</v>
      </c>
      <c r="M61" s="31" t="e">
        <f t="shared" si="21"/>
        <v>#DIV/0!</v>
      </c>
      <c r="N61" s="30" t="e">
        <f t="shared" si="16"/>
        <v>#DIV/0!</v>
      </c>
      <c r="O61" s="30" t="e">
        <f t="shared" si="22"/>
        <v>#DIV/0!</v>
      </c>
      <c r="P61" s="30" t="e">
        <f t="shared" si="23"/>
        <v>#DIV/0!</v>
      </c>
      <c r="Q61" s="32" t="e">
        <f t="shared" si="24"/>
        <v>#DIV/0!</v>
      </c>
      <c r="R61" s="24"/>
    </row>
    <row r="62" spans="1:18" x14ac:dyDescent="0.2">
      <c r="A62" s="9">
        <f t="shared" si="7"/>
        <v>1</v>
      </c>
      <c r="B62" s="1">
        <f t="shared" si="13"/>
        <v>53</v>
      </c>
      <c r="C62" s="1">
        <f t="shared" si="8"/>
        <v>2020</v>
      </c>
      <c r="D62" s="10">
        <f t="shared" si="0"/>
        <v>45413</v>
      </c>
      <c r="E62" s="19">
        <f t="shared" si="17"/>
        <v>17</v>
      </c>
      <c r="F62" s="50">
        <f t="shared" si="18"/>
        <v>45413</v>
      </c>
      <c r="G62" s="33">
        <v>30</v>
      </c>
      <c r="H62" s="33"/>
      <c r="I62" s="852"/>
      <c r="J62" s="37">
        <f t="shared" si="25"/>
        <v>45413</v>
      </c>
      <c r="K62" s="38">
        <f t="shared" si="19"/>
        <v>17</v>
      </c>
      <c r="L62" s="30" t="e">
        <f t="shared" si="20"/>
        <v>#DIV/0!</v>
      </c>
      <c r="M62" s="31" t="e">
        <f t="shared" si="21"/>
        <v>#DIV/0!</v>
      </c>
      <c r="N62" s="30" t="e">
        <f t="shared" si="16"/>
        <v>#DIV/0!</v>
      </c>
      <c r="O62" s="30" t="e">
        <f t="shared" si="22"/>
        <v>#DIV/0!</v>
      </c>
      <c r="P62" s="30" t="e">
        <f t="shared" si="23"/>
        <v>#DIV/0!</v>
      </c>
      <c r="Q62" s="32" t="e">
        <f t="shared" si="24"/>
        <v>#DIV/0!</v>
      </c>
      <c r="R62" s="24"/>
    </row>
    <row r="63" spans="1:18" x14ac:dyDescent="0.2">
      <c r="A63" s="9">
        <f t="shared" si="7"/>
        <v>1</v>
      </c>
      <c r="B63" s="1">
        <f t="shared" si="13"/>
        <v>54</v>
      </c>
      <c r="C63" s="1">
        <f t="shared" si="8"/>
        <v>2020</v>
      </c>
      <c r="D63" s="10">
        <f t="shared" si="0"/>
        <v>45444</v>
      </c>
      <c r="E63" s="19">
        <f t="shared" si="17"/>
        <v>18</v>
      </c>
      <c r="F63" s="50">
        <f t="shared" si="18"/>
        <v>45444</v>
      </c>
      <c r="G63" s="33">
        <v>30</v>
      </c>
      <c r="H63" s="33"/>
      <c r="I63" s="852"/>
      <c r="J63" s="37">
        <f t="shared" si="25"/>
        <v>45444</v>
      </c>
      <c r="K63" s="38">
        <f t="shared" si="19"/>
        <v>18</v>
      </c>
      <c r="L63" s="30" t="e">
        <f t="shared" si="20"/>
        <v>#DIV/0!</v>
      </c>
      <c r="M63" s="31" t="e">
        <f t="shared" si="21"/>
        <v>#DIV/0!</v>
      </c>
      <c r="N63" s="30" t="e">
        <f t="shared" si="16"/>
        <v>#DIV/0!</v>
      </c>
      <c r="O63" s="30" t="e">
        <f t="shared" si="22"/>
        <v>#DIV/0!</v>
      </c>
      <c r="P63" s="30" t="e">
        <f t="shared" si="23"/>
        <v>#DIV/0!</v>
      </c>
      <c r="Q63" s="32" t="e">
        <f t="shared" si="24"/>
        <v>#DIV/0!</v>
      </c>
      <c r="R63" s="24"/>
    </row>
    <row r="64" spans="1:18" x14ac:dyDescent="0.2">
      <c r="A64" s="9">
        <f t="shared" si="7"/>
        <v>1</v>
      </c>
      <c r="B64" s="1">
        <f t="shared" si="13"/>
        <v>55</v>
      </c>
      <c r="C64" s="1">
        <f t="shared" si="8"/>
        <v>2020</v>
      </c>
      <c r="D64" s="10">
        <f t="shared" si="0"/>
        <v>45474</v>
      </c>
      <c r="E64" s="19">
        <f t="shared" si="17"/>
        <v>19</v>
      </c>
      <c r="F64" s="50">
        <f t="shared" si="18"/>
        <v>45474</v>
      </c>
      <c r="G64" s="33">
        <v>30</v>
      </c>
      <c r="H64" s="33"/>
      <c r="I64" s="852"/>
      <c r="J64" s="37">
        <f t="shared" si="25"/>
        <v>45474</v>
      </c>
      <c r="K64" s="38">
        <f t="shared" si="19"/>
        <v>19</v>
      </c>
      <c r="L64" s="30" t="e">
        <f t="shared" si="20"/>
        <v>#DIV/0!</v>
      </c>
      <c r="M64" s="31" t="e">
        <f t="shared" si="21"/>
        <v>#DIV/0!</v>
      </c>
      <c r="N64" s="30" t="e">
        <f t="shared" si="16"/>
        <v>#DIV/0!</v>
      </c>
      <c r="O64" s="30" t="e">
        <f t="shared" si="22"/>
        <v>#DIV/0!</v>
      </c>
      <c r="P64" s="30" t="e">
        <f t="shared" si="23"/>
        <v>#DIV/0!</v>
      </c>
      <c r="Q64" s="32" t="e">
        <f t="shared" si="24"/>
        <v>#DIV/0!</v>
      </c>
      <c r="R64" s="24"/>
    </row>
    <row r="65" spans="1:18" x14ac:dyDescent="0.2">
      <c r="A65" s="9">
        <f t="shared" si="7"/>
        <v>1</v>
      </c>
      <c r="B65" s="1">
        <f t="shared" si="13"/>
        <v>56</v>
      </c>
      <c r="C65" s="1">
        <f t="shared" si="8"/>
        <v>2020</v>
      </c>
      <c r="D65" s="10">
        <f t="shared" si="0"/>
        <v>45505</v>
      </c>
      <c r="E65" s="19">
        <f t="shared" si="17"/>
        <v>20</v>
      </c>
      <c r="F65" s="50">
        <f t="shared" si="18"/>
        <v>45505</v>
      </c>
      <c r="G65" s="33">
        <v>30</v>
      </c>
      <c r="H65" s="33"/>
      <c r="I65" s="852"/>
      <c r="J65" s="37">
        <f t="shared" si="25"/>
        <v>45505</v>
      </c>
      <c r="K65" s="38">
        <f t="shared" si="19"/>
        <v>20</v>
      </c>
      <c r="L65" s="30" t="e">
        <f t="shared" si="20"/>
        <v>#DIV/0!</v>
      </c>
      <c r="M65" s="31" t="e">
        <f t="shared" si="21"/>
        <v>#DIV/0!</v>
      </c>
      <c r="N65" s="30" t="e">
        <f t="shared" si="16"/>
        <v>#DIV/0!</v>
      </c>
      <c r="O65" s="30" t="e">
        <f t="shared" si="22"/>
        <v>#DIV/0!</v>
      </c>
      <c r="P65" s="30" t="e">
        <f t="shared" si="23"/>
        <v>#DIV/0!</v>
      </c>
      <c r="Q65" s="32" t="e">
        <f t="shared" si="24"/>
        <v>#DIV/0!</v>
      </c>
      <c r="R65" s="24"/>
    </row>
    <row r="66" spans="1:18" x14ac:dyDescent="0.2">
      <c r="A66" s="9">
        <f t="shared" si="7"/>
        <v>1</v>
      </c>
      <c r="B66" s="1">
        <f t="shared" si="13"/>
        <v>57</v>
      </c>
      <c r="C66" s="1">
        <f t="shared" si="8"/>
        <v>2020</v>
      </c>
      <c r="D66" s="10">
        <f t="shared" si="0"/>
        <v>45536</v>
      </c>
      <c r="E66" s="19">
        <f t="shared" si="17"/>
        <v>21</v>
      </c>
      <c r="F66" s="50">
        <f t="shared" si="18"/>
        <v>45536</v>
      </c>
      <c r="G66" s="33">
        <v>30</v>
      </c>
      <c r="H66" s="33"/>
      <c r="I66" s="852"/>
      <c r="J66" s="37">
        <f t="shared" si="25"/>
        <v>45536</v>
      </c>
      <c r="K66" s="38">
        <f t="shared" si="19"/>
        <v>21</v>
      </c>
      <c r="L66" s="30" t="e">
        <f t="shared" si="20"/>
        <v>#DIV/0!</v>
      </c>
      <c r="M66" s="31" t="e">
        <f t="shared" si="21"/>
        <v>#DIV/0!</v>
      </c>
      <c r="N66" s="30" t="e">
        <f t="shared" si="16"/>
        <v>#DIV/0!</v>
      </c>
      <c r="O66" s="30" t="e">
        <f t="shared" si="22"/>
        <v>#DIV/0!</v>
      </c>
      <c r="P66" s="30" t="e">
        <f t="shared" si="23"/>
        <v>#DIV/0!</v>
      </c>
      <c r="Q66" s="32" t="e">
        <f t="shared" si="24"/>
        <v>#DIV/0!</v>
      </c>
      <c r="R66" s="24"/>
    </row>
    <row r="67" spans="1:18" x14ac:dyDescent="0.2">
      <c r="A67" s="9">
        <f t="shared" si="7"/>
        <v>1</v>
      </c>
      <c r="B67" s="1">
        <f t="shared" si="13"/>
        <v>58</v>
      </c>
      <c r="C67" s="1">
        <f t="shared" si="8"/>
        <v>2020</v>
      </c>
      <c r="D67" s="10">
        <f t="shared" si="0"/>
        <v>45566</v>
      </c>
      <c r="E67" s="19">
        <f t="shared" si="17"/>
        <v>22</v>
      </c>
      <c r="F67" s="50">
        <f t="shared" si="18"/>
        <v>45566</v>
      </c>
      <c r="G67" s="33">
        <v>30</v>
      </c>
      <c r="H67" s="33"/>
      <c r="I67" s="852"/>
      <c r="J67" s="37">
        <f t="shared" si="25"/>
        <v>45566</v>
      </c>
      <c r="K67" s="38">
        <f t="shared" si="19"/>
        <v>22</v>
      </c>
      <c r="L67" s="30" t="e">
        <f t="shared" si="20"/>
        <v>#DIV/0!</v>
      </c>
      <c r="M67" s="31" t="e">
        <f t="shared" si="21"/>
        <v>#DIV/0!</v>
      </c>
      <c r="N67" s="30" t="e">
        <f t="shared" si="16"/>
        <v>#DIV/0!</v>
      </c>
      <c r="O67" s="30" t="e">
        <f t="shared" si="22"/>
        <v>#DIV/0!</v>
      </c>
      <c r="P67" s="30" t="e">
        <f t="shared" si="23"/>
        <v>#DIV/0!</v>
      </c>
      <c r="Q67" s="32" t="e">
        <f t="shared" si="24"/>
        <v>#DIV/0!</v>
      </c>
      <c r="R67" s="24"/>
    </row>
    <row r="68" spans="1:18" x14ac:dyDescent="0.2">
      <c r="A68" s="9">
        <f t="shared" si="7"/>
        <v>1</v>
      </c>
      <c r="B68" s="1">
        <f t="shared" si="13"/>
        <v>59</v>
      </c>
      <c r="C68" s="1">
        <f t="shared" si="8"/>
        <v>2020</v>
      </c>
      <c r="D68" s="10">
        <f t="shared" si="0"/>
        <v>45597</v>
      </c>
      <c r="E68" s="19">
        <f t="shared" si="17"/>
        <v>23</v>
      </c>
      <c r="F68" s="50">
        <f t="shared" si="18"/>
        <v>45597</v>
      </c>
      <c r="G68" s="33">
        <v>30</v>
      </c>
      <c r="H68" s="33"/>
      <c r="I68" s="852"/>
      <c r="J68" s="37">
        <f t="shared" si="25"/>
        <v>45597</v>
      </c>
      <c r="K68" s="38">
        <f t="shared" si="19"/>
        <v>23</v>
      </c>
      <c r="L68" s="30" t="e">
        <f t="shared" si="20"/>
        <v>#DIV/0!</v>
      </c>
      <c r="M68" s="31" t="e">
        <f t="shared" si="21"/>
        <v>#DIV/0!</v>
      </c>
      <c r="N68" s="30" t="e">
        <f t="shared" si="16"/>
        <v>#DIV/0!</v>
      </c>
      <c r="O68" s="30" t="e">
        <f t="shared" si="22"/>
        <v>#DIV/0!</v>
      </c>
      <c r="P68" s="30" t="e">
        <f t="shared" si="23"/>
        <v>#DIV/0!</v>
      </c>
      <c r="Q68" s="32" t="e">
        <f t="shared" si="24"/>
        <v>#DIV/0!</v>
      </c>
      <c r="R68" s="24"/>
    </row>
    <row r="69" spans="1:18" x14ac:dyDescent="0.2">
      <c r="A69" s="9">
        <f t="shared" si="7"/>
        <v>1</v>
      </c>
      <c r="B69" s="1">
        <f t="shared" si="13"/>
        <v>60</v>
      </c>
      <c r="C69" s="1">
        <f t="shared" si="8"/>
        <v>2020</v>
      </c>
      <c r="D69" s="10">
        <f t="shared" si="0"/>
        <v>45627</v>
      </c>
      <c r="E69" s="19">
        <f t="shared" si="17"/>
        <v>24</v>
      </c>
      <c r="F69" s="50">
        <f t="shared" si="18"/>
        <v>45627</v>
      </c>
      <c r="G69" s="33">
        <v>30</v>
      </c>
      <c r="H69" s="33"/>
      <c r="I69" s="852"/>
      <c r="J69" s="37">
        <f t="shared" si="25"/>
        <v>45627</v>
      </c>
      <c r="K69" s="38">
        <f t="shared" si="19"/>
        <v>24</v>
      </c>
      <c r="L69" s="30" t="e">
        <f t="shared" si="20"/>
        <v>#DIV/0!</v>
      </c>
      <c r="M69" s="31" t="e">
        <f t="shared" si="21"/>
        <v>#DIV/0!</v>
      </c>
      <c r="N69" s="30" t="e">
        <f t="shared" si="16"/>
        <v>#DIV/0!</v>
      </c>
      <c r="O69" s="30" t="e">
        <f t="shared" si="22"/>
        <v>#DIV/0!</v>
      </c>
      <c r="P69" s="30" t="e">
        <f t="shared" si="23"/>
        <v>#DIV/0!</v>
      </c>
      <c r="Q69" s="32" t="e">
        <f t="shared" si="24"/>
        <v>#DIV/0!</v>
      </c>
      <c r="R69" s="24"/>
    </row>
    <row r="70" spans="1:18" x14ac:dyDescent="0.2">
      <c r="A70" s="9">
        <f t="shared" si="7"/>
        <v>1</v>
      </c>
      <c r="B70" s="1">
        <f t="shared" si="13"/>
        <v>61</v>
      </c>
      <c r="C70" s="1">
        <f t="shared" si="8"/>
        <v>2020</v>
      </c>
      <c r="D70" s="10">
        <f t="shared" si="0"/>
        <v>45658</v>
      </c>
      <c r="E70" s="19">
        <f t="shared" si="17"/>
        <v>25</v>
      </c>
      <c r="F70" s="50">
        <f t="shared" si="18"/>
        <v>45658</v>
      </c>
      <c r="G70" s="33">
        <v>30</v>
      </c>
      <c r="H70" s="33"/>
      <c r="I70" s="852"/>
      <c r="J70" s="37">
        <f t="shared" si="25"/>
        <v>45658</v>
      </c>
      <c r="K70" s="38">
        <f t="shared" si="19"/>
        <v>25</v>
      </c>
      <c r="L70" s="30" t="e">
        <f t="shared" si="20"/>
        <v>#DIV/0!</v>
      </c>
      <c r="M70" s="31" t="e">
        <f t="shared" si="21"/>
        <v>#DIV/0!</v>
      </c>
      <c r="N70" s="30" t="e">
        <f t="shared" si="16"/>
        <v>#DIV/0!</v>
      </c>
      <c r="O70" s="30" t="e">
        <f t="shared" si="22"/>
        <v>#DIV/0!</v>
      </c>
      <c r="P70" s="30" t="e">
        <f t="shared" si="23"/>
        <v>#DIV/0!</v>
      </c>
      <c r="Q70" s="32" t="e">
        <f t="shared" si="24"/>
        <v>#DIV/0!</v>
      </c>
      <c r="R70" s="24"/>
    </row>
    <row r="71" spans="1:18" x14ac:dyDescent="0.2">
      <c r="A71" s="9">
        <f t="shared" si="7"/>
        <v>1</v>
      </c>
      <c r="B71" s="1">
        <f t="shared" si="13"/>
        <v>62</v>
      </c>
      <c r="C71" s="1">
        <f t="shared" si="8"/>
        <v>2020</v>
      </c>
      <c r="D71" s="10">
        <f t="shared" si="0"/>
        <v>45689</v>
      </c>
      <c r="E71" s="19">
        <f t="shared" si="17"/>
        <v>26</v>
      </c>
      <c r="F71" s="50">
        <f t="shared" si="18"/>
        <v>45689</v>
      </c>
      <c r="G71" s="33">
        <v>30</v>
      </c>
      <c r="H71" s="33"/>
      <c r="I71" s="852"/>
      <c r="J71" s="37">
        <f t="shared" si="25"/>
        <v>45689</v>
      </c>
      <c r="K71" s="38">
        <f t="shared" si="19"/>
        <v>26</v>
      </c>
      <c r="L71" s="30" t="e">
        <f t="shared" si="20"/>
        <v>#DIV/0!</v>
      </c>
      <c r="M71" s="31" t="e">
        <f t="shared" si="21"/>
        <v>#DIV/0!</v>
      </c>
      <c r="N71" s="30" t="e">
        <f t="shared" si="16"/>
        <v>#DIV/0!</v>
      </c>
      <c r="O71" s="30" t="e">
        <f t="shared" si="22"/>
        <v>#DIV/0!</v>
      </c>
      <c r="P71" s="30" t="e">
        <f t="shared" si="23"/>
        <v>#DIV/0!</v>
      </c>
      <c r="Q71" s="32" t="e">
        <f t="shared" si="24"/>
        <v>#DIV/0!</v>
      </c>
      <c r="R71" s="24"/>
    </row>
    <row r="72" spans="1:18" x14ac:dyDescent="0.2">
      <c r="A72" s="9">
        <f t="shared" si="7"/>
        <v>1</v>
      </c>
      <c r="B72" s="1">
        <f t="shared" si="13"/>
        <v>63</v>
      </c>
      <c r="C72" s="1">
        <f t="shared" si="8"/>
        <v>2020</v>
      </c>
      <c r="D72" s="10">
        <f t="shared" si="0"/>
        <v>45717</v>
      </c>
      <c r="E72" s="19">
        <f t="shared" si="17"/>
        <v>27</v>
      </c>
      <c r="F72" s="50">
        <f t="shared" si="18"/>
        <v>45717</v>
      </c>
      <c r="G72" s="33">
        <v>30</v>
      </c>
      <c r="H72" s="33"/>
      <c r="I72" s="852"/>
      <c r="J72" s="37">
        <f t="shared" si="25"/>
        <v>45717</v>
      </c>
      <c r="K72" s="38">
        <f t="shared" si="19"/>
        <v>27</v>
      </c>
      <c r="L72" s="30" t="e">
        <f t="shared" si="20"/>
        <v>#DIV/0!</v>
      </c>
      <c r="M72" s="31" t="e">
        <f t="shared" si="21"/>
        <v>#DIV/0!</v>
      </c>
      <c r="N72" s="30" t="e">
        <f t="shared" si="16"/>
        <v>#DIV/0!</v>
      </c>
      <c r="O72" s="30" t="e">
        <f t="shared" si="22"/>
        <v>#DIV/0!</v>
      </c>
      <c r="P72" s="30" t="e">
        <f t="shared" si="23"/>
        <v>#DIV/0!</v>
      </c>
      <c r="Q72" s="32" t="e">
        <f t="shared" si="24"/>
        <v>#DIV/0!</v>
      </c>
      <c r="R72" s="24"/>
    </row>
    <row r="73" spans="1:18" x14ac:dyDescent="0.2">
      <c r="A73" s="9">
        <f t="shared" si="7"/>
        <v>1</v>
      </c>
      <c r="B73" s="1">
        <f t="shared" si="13"/>
        <v>64</v>
      </c>
      <c r="C73" s="1">
        <f t="shared" si="8"/>
        <v>2020</v>
      </c>
      <c r="D73" s="10">
        <f t="shared" si="0"/>
        <v>45748</v>
      </c>
      <c r="E73" s="19">
        <f t="shared" si="17"/>
        <v>28</v>
      </c>
      <c r="F73" s="50">
        <f t="shared" si="18"/>
        <v>45748</v>
      </c>
      <c r="G73" s="33">
        <v>30</v>
      </c>
      <c r="H73" s="33"/>
      <c r="I73" s="852"/>
      <c r="J73" s="37">
        <f t="shared" si="25"/>
        <v>45748</v>
      </c>
      <c r="K73" s="38">
        <f t="shared" si="19"/>
        <v>28</v>
      </c>
      <c r="L73" s="30" t="e">
        <f t="shared" si="20"/>
        <v>#DIV/0!</v>
      </c>
      <c r="M73" s="31" t="e">
        <f t="shared" si="21"/>
        <v>#DIV/0!</v>
      </c>
      <c r="N73" s="30" t="e">
        <f t="shared" si="16"/>
        <v>#DIV/0!</v>
      </c>
      <c r="O73" s="30" t="e">
        <f t="shared" si="22"/>
        <v>#DIV/0!</v>
      </c>
      <c r="P73" s="30" t="e">
        <f t="shared" si="23"/>
        <v>#DIV/0!</v>
      </c>
      <c r="Q73" s="32" t="e">
        <f t="shared" si="24"/>
        <v>#DIV/0!</v>
      </c>
      <c r="R73" s="24"/>
    </row>
    <row r="74" spans="1:18" x14ac:dyDescent="0.2">
      <c r="A74" s="9">
        <f t="shared" si="7"/>
        <v>1</v>
      </c>
      <c r="B74" s="1">
        <f t="shared" si="13"/>
        <v>65</v>
      </c>
      <c r="C74" s="1">
        <f t="shared" si="8"/>
        <v>2020</v>
      </c>
      <c r="D74" s="10">
        <f t="shared" si="0"/>
        <v>45778</v>
      </c>
      <c r="E74" s="19">
        <f t="shared" si="17"/>
        <v>29</v>
      </c>
      <c r="F74" s="50">
        <f t="shared" si="18"/>
        <v>45778</v>
      </c>
      <c r="G74" s="33">
        <v>30</v>
      </c>
      <c r="H74" s="33"/>
      <c r="I74" s="852"/>
      <c r="J74" s="37">
        <f t="shared" si="25"/>
        <v>45778</v>
      </c>
      <c r="K74" s="38">
        <f t="shared" si="19"/>
        <v>29</v>
      </c>
      <c r="L74" s="30" t="e">
        <f t="shared" si="20"/>
        <v>#DIV/0!</v>
      </c>
      <c r="M74" s="31" t="e">
        <f t="shared" si="21"/>
        <v>#DIV/0!</v>
      </c>
      <c r="N74" s="30" t="e">
        <f t="shared" si="16"/>
        <v>#DIV/0!</v>
      </c>
      <c r="O74" s="30" t="e">
        <f t="shared" si="22"/>
        <v>#DIV/0!</v>
      </c>
      <c r="P74" s="30" t="e">
        <f t="shared" si="23"/>
        <v>#DIV/0!</v>
      </c>
      <c r="Q74" s="32" t="e">
        <f t="shared" si="24"/>
        <v>#DIV/0!</v>
      </c>
      <c r="R74" s="24"/>
    </row>
    <row r="75" spans="1:18" x14ac:dyDescent="0.2">
      <c r="A75" s="9">
        <f t="shared" si="7"/>
        <v>1</v>
      </c>
      <c r="B75" s="1">
        <f t="shared" si="13"/>
        <v>66</v>
      </c>
      <c r="C75" s="1">
        <f t="shared" si="8"/>
        <v>2020</v>
      </c>
      <c r="D75" s="10">
        <f t="shared" si="0"/>
        <v>45809</v>
      </c>
      <c r="E75" s="19">
        <f t="shared" si="17"/>
        <v>30</v>
      </c>
      <c r="F75" s="50">
        <f t="shared" si="18"/>
        <v>45809</v>
      </c>
      <c r="G75" s="33">
        <v>30</v>
      </c>
      <c r="H75" s="33"/>
      <c r="I75" s="852"/>
      <c r="J75" s="37">
        <f t="shared" si="25"/>
        <v>45809</v>
      </c>
      <c r="K75" s="38">
        <f t="shared" si="19"/>
        <v>30</v>
      </c>
      <c r="L75" s="30" t="e">
        <f t="shared" si="20"/>
        <v>#DIV/0!</v>
      </c>
      <c r="M75" s="31" t="e">
        <f t="shared" si="21"/>
        <v>#DIV/0!</v>
      </c>
      <c r="N75" s="30" t="e">
        <f t="shared" si="16"/>
        <v>#DIV/0!</v>
      </c>
      <c r="O75" s="30" t="e">
        <f t="shared" si="22"/>
        <v>#DIV/0!</v>
      </c>
      <c r="P75" s="30" t="e">
        <f t="shared" si="23"/>
        <v>#DIV/0!</v>
      </c>
      <c r="Q75" s="32" t="e">
        <f t="shared" si="24"/>
        <v>#DIV/0!</v>
      </c>
      <c r="R75" s="24"/>
    </row>
    <row r="76" spans="1:18" x14ac:dyDescent="0.2">
      <c r="A76" s="9">
        <f t="shared" si="7"/>
        <v>1</v>
      </c>
      <c r="B76" s="1">
        <f t="shared" si="13"/>
        <v>67</v>
      </c>
      <c r="C76" s="1">
        <f t="shared" si="8"/>
        <v>2020</v>
      </c>
      <c r="D76" s="10">
        <f t="shared" si="0"/>
        <v>45839</v>
      </c>
      <c r="E76" s="19">
        <f t="shared" si="17"/>
        <v>31</v>
      </c>
      <c r="F76" s="50">
        <f t="shared" si="18"/>
        <v>45839</v>
      </c>
      <c r="G76" s="33">
        <v>30</v>
      </c>
      <c r="H76" s="33"/>
      <c r="I76" s="852"/>
      <c r="J76" s="37">
        <f t="shared" si="25"/>
        <v>45839</v>
      </c>
      <c r="K76" s="38">
        <f t="shared" si="19"/>
        <v>31</v>
      </c>
      <c r="L76" s="30" t="e">
        <f t="shared" si="20"/>
        <v>#DIV/0!</v>
      </c>
      <c r="M76" s="31" t="e">
        <f t="shared" si="21"/>
        <v>#DIV/0!</v>
      </c>
      <c r="N76" s="30" t="e">
        <f t="shared" si="16"/>
        <v>#DIV/0!</v>
      </c>
      <c r="O76" s="30" t="e">
        <f t="shared" si="22"/>
        <v>#DIV/0!</v>
      </c>
      <c r="P76" s="30" t="e">
        <f t="shared" si="23"/>
        <v>#DIV/0!</v>
      </c>
      <c r="Q76" s="32" t="e">
        <f t="shared" si="24"/>
        <v>#DIV/0!</v>
      </c>
      <c r="R76" s="24"/>
    </row>
    <row r="77" spans="1:18" x14ac:dyDescent="0.2">
      <c r="A77" s="9">
        <f t="shared" si="7"/>
        <v>1</v>
      </c>
      <c r="B77" s="1">
        <f t="shared" si="13"/>
        <v>68</v>
      </c>
      <c r="C77" s="1">
        <f t="shared" si="8"/>
        <v>2020</v>
      </c>
      <c r="D77" s="10">
        <f t="shared" si="0"/>
        <v>45870</v>
      </c>
      <c r="E77" s="19">
        <f t="shared" si="17"/>
        <v>32</v>
      </c>
      <c r="F77" s="50">
        <f t="shared" si="18"/>
        <v>45870</v>
      </c>
      <c r="G77" s="33">
        <v>30</v>
      </c>
      <c r="H77" s="33"/>
      <c r="I77" s="852"/>
      <c r="J77" s="37">
        <f t="shared" si="25"/>
        <v>45870</v>
      </c>
      <c r="K77" s="38">
        <f t="shared" si="19"/>
        <v>32</v>
      </c>
      <c r="L77" s="30" t="e">
        <f t="shared" si="20"/>
        <v>#DIV/0!</v>
      </c>
      <c r="M77" s="31" t="e">
        <f t="shared" si="21"/>
        <v>#DIV/0!</v>
      </c>
      <c r="N77" s="30" t="e">
        <f t="shared" si="16"/>
        <v>#DIV/0!</v>
      </c>
      <c r="O77" s="30" t="e">
        <f t="shared" si="22"/>
        <v>#DIV/0!</v>
      </c>
      <c r="P77" s="30" t="e">
        <f t="shared" si="23"/>
        <v>#DIV/0!</v>
      </c>
      <c r="Q77" s="32" t="e">
        <f t="shared" si="24"/>
        <v>#DIV/0!</v>
      </c>
      <c r="R77" s="24"/>
    </row>
    <row r="78" spans="1:18" x14ac:dyDescent="0.2">
      <c r="A78" s="9">
        <f t="shared" si="7"/>
        <v>1</v>
      </c>
      <c r="B78" s="1">
        <f t="shared" si="13"/>
        <v>69</v>
      </c>
      <c r="C78" s="1">
        <f t="shared" si="8"/>
        <v>2020</v>
      </c>
      <c r="D78" s="10">
        <f t="shared" si="0"/>
        <v>45901</v>
      </c>
      <c r="E78" s="19">
        <f t="shared" si="17"/>
        <v>33</v>
      </c>
      <c r="F78" s="50">
        <f t="shared" si="18"/>
        <v>45901</v>
      </c>
      <c r="G78" s="33">
        <v>30</v>
      </c>
      <c r="H78" s="33"/>
      <c r="I78" s="852"/>
      <c r="J78" s="37">
        <f t="shared" si="25"/>
        <v>45901</v>
      </c>
      <c r="K78" s="38">
        <f t="shared" si="19"/>
        <v>33</v>
      </c>
      <c r="L78" s="30" t="e">
        <f t="shared" si="20"/>
        <v>#DIV/0!</v>
      </c>
      <c r="M78" s="31" t="e">
        <f t="shared" si="21"/>
        <v>#DIV/0!</v>
      </c>
      <c r="N78" s="30" t="e">
        <f t="shared" si="16"/>
        <v>#DIV/0!</v>
      </c>
      <c r="O78" s="30" t="e">
        <f t="shared" si="22"/>
        <v>#DIV/0!</v>
      </c>
      <c r="P78" s="30" t="e">
        <f t="shared" si="23"/>
        <v>#DIV/0!</v>
      </c>
      <c r="Q78" s="32" t="e">
        <f t="shared" si="24"/>
        <v>#DIV/0!</v>
      </c>
      <c r="R78" s="24"/>
    </row>
    <row r="79" spans="1:18" x14ac:dyDescent="0.2">
      <c r="A79" s="9">
        <f t="shared" si="7"/>
        <v>1</v>
      </c>
      <c r="B79" s="1">
        <f t="shared" si="13"/>
        <v>70</v>
      </c>
      <c r="C79" s="1">
        <f t="shared" si="8"/>
        <v>2020</v>
      </c>
      <c r="D79" s="10">
        <f t="shared" si="0"/>
        <v>45931</v>
      </c>
      <c r="E79" s="19">
        <f t="shared" si="17"/>
        <v>34</v>
      </c>
      <c r="F79" s="50">
        <f t="shared" si="18"/>
        <v>45931</v>
      </c>
      <c r="G79" s="33">
        <v>30</v>
      </c>
      <c r="H79" s="33"/>
      <c r="I79" s="852"/>
      <c r="J79" s="37">
        <f t="shared" si="25"/>
        <v>45931</v>
      </c>
      <c r="K79" s="38">
        <f t="shared" si="19"/>
        <v>34</v>
      </c>
      <c r="L79" s="30" t="e">
        <f t="shared" si="20"/>
        <v>#DIV/0!</v>
      </c>
      <c r="M79" s="31" t="e">
        <f t="shared" si="21"/>
        <v>#DIV/0!</v>
      </c>
      <c r="N79" s="30" t="e">
        <f t="shared" si="16"/>
        <v>#DIV/0!</v>
      </c>
      <c r="O79" s="30" t="e">
        <f t="shared" si="22"/>
        <v>#DIV/0!</v>
      </c>
      <c r="P79" s="30" t="e">
        <f t="shared" si="23"/>
        <v>#DIV/0!</v>
      </c>
      <c r="Q79" s="32" t="e">
        <f t="shared" si="24"/>
        <v>#DIV/0!</v>
      </c>
      <c r="R79" s="24"/>
    </row>
    <row r="80" spans="1:18" x14ac:dyDescent="0.2">
      <c r="A80" s="9">
        <f t="shared" si="7"/>
        <v>1</v>
      </c>
      <c r="B80" s="1">
        <f t="shared" si="13"/>
        <v>71</v>
      </c>
      <c r="C80" s="1">
        <f t="shared" si="8"/>
        <v>2020</v>
      </c>
      <c r="D80" s="10">
        <f t="shared" si="0"/>
        <v>45962</v>
      </c>
      <c r="E80" s="19">
        <f t="shared" si="17"/>
        <v>35</v>
      </c>
      <c r="F80" s="50">
        <f t="shared" si="18"/>
        <v>45962</v>
      </c>
      <c r="G80" s="33">
        <v>30</v>
      </c>
      <c r="H80" s="33"/>
      <c r="I80" s="852"/>
      <c r="J80" s="37">
        <f t="shared" si="25"/>
        <v>45962</v>
      </c>
      <c r="K80" s="38">
        <f t="shared" si="19"/>
        <v>35</v>
      </c>
      <c r="L80" s="30" t="e">
        <f t="shared" si="20"/>
        <v>#DIV/0!</v>
      </c>
      <c r="M80" s="31" t="e">
        <f t="shared" si="21"/>
        <v>#DIV/0!</v>
      </c>
      <c r="N80" s="30" t="e">
        <f t="shared" si="16"/>
        <v>#DIV/0!</v>
      </c>
      <c r="O80" s="30" t="e">
        <f t="shared" si="22"/>
        <v>#DIV/0!</v>
      </c>
      <c r="P80" s="30" t="e">
        <f t="shared" si="23"/>
        <v>#DIV/0!</v>
      </c>
      <c r="Q80" s="32" t="e">
        <f t="shared" si="24"/>
        <v>#DIV/0!</v>
      </c>
      <c r="R80" s="24"/>
    </row>
    <row r="81" spans="1:18" x14ac:dyDescent="0.2">
      <c r="A81" s="9">
        <f t="shared" si="7"/>
        <v>1</v>
      </c>
      <c r="B81" s="1">
        <f t="shared" si="13"/>
        <v>72</v>
      </c>
      <c r="C81" s="1">
        <f t="shared" si="8"/>
        <v>2020</v>
      </c>
      <c r="D81" s="10">
        <f t="shared" si="0"/>
        <v>45992</v>
      </c>
      <c r="E81" s="19">
        <f t="shared" si="17"/>
        <v>36</v>
      </c>
      <c r="F81" s="50">
        <f t="shared" si="18"/>
        <v>45992</v>
      </c>
      <c r="G81" s="33">
        <v>30</v>
      </c>
      <c r="H81" s="33"/>
      <c r="I81" s="852"/>
      <c r="J81" s="37">
        <f t="shared" si="25"/>
        <v>45992</v>
      </c>
      <c r="K81" s="38">
        <f t="shared" si="19"/>
        <v>36</v>
      </c>
      <c r="L81" s="30" t="e">
        <f t="shared" si="20"/>
        <v>#DIV/0!</v>
      </c>
      <c r="M81" s="31" t="e">
        <f t="shared" si="21"/>
        <v>#DIV/0!</v>
      </c>
      <c r="N81" s="30" t="e">
        <f t="shared" si="16"/>
        <v>#DIV/0!</v>
      </c>
      <c r="O81" s="30" t="e">
        <f t="shared" si="22"/>
        <v>#DIV/0!</v>
      </c>
      <c r="P81" s="30" t="e">
        <f t="shared" si="23"/>
        <v>#DIV/0!</v>
      </c>
      <c r="Q81" s="32" t="e">
        <f t="shared" si="24"/>
        <v>#DIV/0!</v>
      </c>
      <c r="R81" s="24"/>
    </row>
    <row r="82" spans="1:18" x14ac:dyDescent="0.2">
      <c r="A82" s="9">
        <f t="shared" si="7"/>
        <v>1</v>
      </c>
      <c r="B82" s="1">
        <f t="shared" si="13"/>
        <v>73</v>
      </c>
      <c r="C82" s="1">
        <f t="shared" si="8"/>
        <v>2020</v>
      </c>
      <c r="D82" s="10">
        <f t="shared" si="0"/>
        <v>46023</v>
      </c>
      <c r="E82" s="19">
        <f t="shared" si="17"/>
        <v>37</v>
      </c>
      <c r="F82" s="50">
        <f t="shared" si="18"/>
        <v>46023</v>
      </c>
      <c r="G82" s="33">
        <v>30</v>
      </c>
      <c r="H82" s="33"/>
      <c r="I82" s="852"/>
      <c r="J82" s="37">
        <f t="shared" si="25"/>
        <v>46023</v>
      </c>
      <c r="K82" s="38">
        <f t="shared" si="19"/>
        <v>37</v>
      </c>
      <c r="L82" s="30" t="e">
        <f t="shared" si="20"/>
        <v>#DIV/0!</v>
      </c>
      <c r="M82" s="31" t="e">
        <f t="shared" si="21"/>
        <v>#DIV/0!</v>
      </c>
      <c r="N82" s="30" t="e">
        <f t="shared" si="16"/>
        <v>#DIV/0!</v>
      </c>
      <c r="O82" s="30" t="e">
        <f t="shared" si="22"/>
        <v>#DIV/0!</v>
      </c>
      <c r="P82" s="30" t="e">
        <f t="shared" si="23"/>
        <v>#DIV/0!</v>
      </c>
      <c r="Q82" s="32" t="e">
        <f t="shared" si="24"/>
        <v>#DIV/0!</v>
      </c>
      <c r="R82" s="24"/>
    </row>
    <row r="83" spans="1:18" x14ac:dyDescent="0.2">
      <c r="A83" s="9">
        <f t="shared" si="7"/>
        <v>1</v>
      </c>
      <c r="B83" s="1">
        <f t="shared" si="13"/>
        <v>74</v>
      </c>
      <c r="C83" s="1">
        <f t="shared" si="8"/>
        <v>2020</v>
      </c>
      <c r="D83" s="10">
        <f t="shared" si="0"/>
        <v>46054</v>
      </c>
      <c r="E83" s="19">
        <f t="shared" si="17"/>
        <v>38</v>
      </c>
      <c r="F83" s="50">
        <f t="shared" si="18"/>
        <v>46054</v>
      </c>
      <c r="G83" s="33">
        <v>30</v>
      </c>
      <c r="H83" s="33"/>
      <c r="I83" s="852"/>
      <c r="J83" s="37">
        <f t="shared" si="25"/>
        <v>46054</v>
      </c>
      <c r="K83" s="38">
        <f t="shared" si="19"/>
        <v>38</v>
      </c>
      <c r="L83" s="30" t="e">
        <f t="shared" si="20"/>
        <v>#DIV/0!</v>
      </c>
      <c r="M83" s="31" t="e">
        <f t="shared" si="21"/>
        <v>#DIV/0!</v>
      </c>
      <c r="N83" s="30" t="e">
        <f t="shared" si="16"/>
        <v>#DIV/0!</v>
      </c>
      <c r="O83" s="30" t="e">
        <f t="shared" si="22"/>
        <v>#DIV/0!</v>
      </c>
      <c r="P83" s="30" t="e">
        <f t="shared" si="23"/>
        <v>#DIV/0!</v>
      </c>
      <c r="Q83" s="32" t="e">
        <f t="shared" si="24"/>
        <v>#DIV/0!</v>
      </c>
      <c r="R83" s="24"/>
    </row>
    <row r="84" spans="1:18" x14ac:dyDescent="0.2">
      <c r="A84" s="9">
        <f t="shared" si="7"/>
        <v>1</v>
      </c>
      <c r="B84" s="1">
        <f t="shared" si="13"/>
        <v>75</v>
      </c>
      <c r="C84" s="1">
        <f t="shared" si="8"/>
        <v>2020</v>
      </c>
      <c r="D84" s="10">
        <f t="shared" si="0"/>
        <v>46082</v>
      </c>
      <c r="E84" s="19">
        <f t="shared" si="17"/>
        <v>39</v>
      </c>
      <c r="F84" s="50">
        <f t="shared" si="18"/>
        <v>46082</v>
      </c>
      <c r="G84" s="33">
        <v>30</v>
      </c>
      <c r="H84" s="33"/>
      <c r="I84" s="852"/>
      <c r="J84" s="37">
        <f t="shared" si="25"/>
        <v>46082</v>
      </c>
      <c r="K84" s="38">
        <f t="shared" si="19"/>
        <v>39</v>
      </c>
      <c r="L84" s="30" t="e">
        <f t="shared" si="20"/>
        <v>#DIV/0!</v>
      </c>
      <c r="M84" s="31" t="e">
        <f t="shared" si="21"/>
        <v>#DIV/0!</v>
      </c>
      <c r="N84" s="30" t="e">
        <f t="shared" si="16"/>
        <v>#DIV/0!</v>
      </c>
      <c r="O84" s="30" t="e">
        <f t="shared" si="22"/>
        <v>#DIV/0!</v>
      </c>
      <c r="P84" s="30" t="e">
        <f t="shared" si="23"/>
        <v>#DIV/0!</v>
      </c>
      <c r="Q84" s="32" t="e">
        <f t="shared" si="24"/>
        <v>#DIV/0!</v>
      </c>
      <c r="R84" s="24"/>
    </row>
    <row r="85" spans="1:18" x14ac:dyDescent="0.2">
      <c r="A85" s="9">
        <f t="shared" si="7"/>
        <v>1</v>
      </c>
      <c r="B85" s="1">
        <f t="shared" si="13"/>
        <v>76</v>
      </c>
      <c r="C85" s="1">
        <f t="shared" si="8"/>
        <v>2020</v>
      </c>
      <c r="D85" s="10">
        <f t="shared" si="0"/>
        <v>46113</v>
      </c>
      <c r="E85" s="19">
        <f t="shared" si="17"/>
        <v>40</v>
      </c>
      <c r="F85" s="50">
        <f t="shared" si="18"/>
        <v>46113</v>
      </c>
      <c r="G85" s="33">
        <v>30</v>
      </c>
      <c r="H85" s="33"/>
      <c r="I85" s="852"/>
      <c r="J85" s="37">
        <f t="shared" si="25"/>
        <v>46113</v>
      </c>
      <c r="K85" s="38">
        <f t="shared" si="19"/>
        <v>40</v>
      </c>
      <c r="L85" s="30" t="e">
        <f t="shared" si="20"/>
        <v>#DIV/0!</v>
      </c>
      <c r="M85" s="31" t="e">
        <f t="shared" si="21"/>
        <v>#DIV/0!</v>
      </c>
      <c r="N85" s="30" t="e">
        <f t="shared" si="16"/>
        <v>#DIV/0!</v>
      </c>
      <c r="O85" s="30" t="e">
        <f t="shared" si="22"/>
        <v>#DIV/0!</v>
      </c>
      <c r="P85" s="30" t="e">
        <f t="shared" si="23"/>
        <v>#DIV/0!</v>
      </c>
      <c r="Q85" s="32" t="e">
        <f t="shared" si="24"/>
        <v>#DIV/0!</v>
      </c>
      <c r="R85" s="24"/>
    </row>
    <row r="86" spans="1:18" x14ac:dyDescent="0.2">
      <c r="A86" s="9">
        <f t="shared" si="7"/>
        <v>1</v>
      </c>
      <c r="B86" s="1">
        <f t="shared" si="13"/>
        <v>77</v>
      </c>
      <c r="C86" s="1">
        <f t="shared" si="8"/>
        <v>2020</v>
      </c>
      <c r="D86" s="10">
        <f t="shared" ref="D86:D93" si="26">DATE(C86,B86,A86)</f>
        <v>46143</v>
      </c>
      <c r="E86" s="19">
        <f t="shared" si="17"/>
        <v>41</v>
      </c>
      <c r="F86" s="50">
        <f t="shared" si="18"/>
        <v>46143</v>
      </c>
      <c r="G86" s="33">
        <v>30</v>
      </c>
      <c r="H86" s="33"/>
      <c r="I86" s="852"/>
      <c r="J86" s="37">
        <f t="shared" ref="J86:J93" si="27">F86</f>
        <v>46143</v>
      </c>
      <c r="K86" s="38">
        <f t="shared" si="19"/>
        <v>41</v>
      </c>
      <c r="L86" s="30" t="e">
        <f t="shared" si="20"/>
        <v>#DIV/0!</v>
      </c>
      <c r="M86" s="31" t="e">
        <f t="shared" si="21"/>
        <v>#DIV/0!</v>
      </c>
      <c r="N86" s="30" t="e">
        <f t="shared" si="16"/>
        <v>#DIV/0!</v>
      </c>
      <c r="O86" s="30" t="e">
        <f t="shared" si="22"/>
        <v>#DIV/0!</v>
      </c>
      <c r="P86" s="30" t="e">
        <f t="shared" si="23"/>
        <v>#DIV/0!</v>
      </c>
      <c r="Q86" s="32" t="e">
        <f t="shared" si="24"/>
        <v>#DIV/0!</v>
      </c>
      <c r="R86" s="24"/>
    </row>
    <row r="87" spans="1:18" x14ac:dyDescent="0.2">
      <c r="A87" s="9">
        <f t="shared" ref="A87:A141" si="28">A86</f>
        <v>1</v>
      </c>
      <c r="B87" s="1">
        <f t="shared" si="13"/>
        <v>78</v>
      </c>
      <c r="C87" s="1">
        <f t="shared" ref="C87:C93" si="29">IF((B87-B86)&lt;0,C86+1,C86)</f>
        <v>2020</v>
      </c>
      <c r="D87" s="10">
        <f t="shared" si="26"/>
        <v>46174</v>
      </c>
      <c r="E87" s="19">
        <f t="shared" si="17"/>
        <v>42</v>
      </c>
      <c r="F87" s="50">
        <f t="shared" si="18"/>
        <v>46174</v>
      </c>
      <c r="G87" s="33">
        <v>30</v>
      </c>
      <c r="H87" s="33"/>
      <c r="I87" s="852"/>
      <c r="J87" s="37">
        <f t="shared" si="27"/>
        <v>46174</v>
      </c>
      <c r="K87" s="38">
        <f t="shared" si="19"/>
        <v>42</v>
      </c>
      <c r="L87" s="30" t="e">
        <f t="shared" si="20"/>
        <v>#DIV/0!</v>
      </c>
      <c r="M87" s="31" t="e">
        <f t="shared" si="21"/>
        <v>#DIV/0!</v>
      </c>
      <c r="N87" s="30" t="e">
        <f t="shared" si="16"/>
        <v>#DIV/0!</v>
      </c>
      <c r="O87" s="30" t="e">
        <f t="shared" si="22"/>
        <v>#DIV/0!</v>
      </c>
      <c r="P87" s="30" t="e">
        <f t="shared" si="23"/>
        <v>#DIV/0!</v>
      </c>
      <c r="Q87" s="32" t="e">
        <f t="shared" si="24"/>
        <v>#DIV/0!</v>
      </c>
      <c r="R87" s="24"/>
    </row>
    <row r="88" spans="1:18" x14ac:dyDescent="0.2">
      <c r="A88" s="9">
        <f t="shared" si="28"/>
        <v>1</v>
      </c>
      <c r="B88" s="1">
        <f t="shared" ref="B88:B141" si="30">B87+1</f>
        <v>79</v>
      </c>
      <c r="C88" s="1">
        <f t="shared" si="29"/>
        <v>2020</v>
      </c>
      <c r="D88" s="10">
        <f t="shared" si="26"/>
        <v>46204</v>
      </c>
      <c r="E88" s="19">
        <f t="shared" si="17"/>
        <v>43</v>
      </c>
      <c r="F88" s="50">
        <f t="shared" si="18"/>
        <v>46204</v>
      </c>
      <c r="G88" s="33">
        <v>30</v>
      </c>
      <c r="H88" s="33"/>
      <c r="I88" s="852"/>
      <c r="J88" s="37">
        <f t="shared" si="27"/>
        <v>46204</v>
      </c>
      <c r="K88" s="38">
        <f t="shared" si="19"/>
        <v>43</v>
      </c>
      <c r="L88" s="30" t="e">
        <f t="shared" si="20"/>
        <v>#DIV/0!</v>
      </c>
      <c r="M88" s="31" t="e">
        <f t="shared" si="21"/>
        <v>#DIV/0!</v>
      </c>
      <c r="N88" s="30" t="e">
        <f t="shared" si="16"/>
        <v>#DIV/0!</v>
      </c>
      <c r="O88" s="30" t="e">
        <f t="shared" si="22"/>
        <v>#DIV/0!</v>
      </c>
      <c r="P88" s="30" t="e">
        <f t="shared" si="23"/>
        <v>#DIV/0!</v>
      </c>
      <c r="Q88" s="32" t="e">
        <f t="shared" si="24"/>
        <v>#DIV/0!</v>
      </c>
      <c r="R88" s="24"/>
    </row>
    <row r="89" spans="1:18" x14ac:dyDescent="0.2">
      <c r="A89" s="9">
        <f t="shared" si="28"/>
        <v>1</v>
      </c>
      <c r="B89" s="1">
        <f t="shared" si="30"/>
        <v>80</v>
      </c>
      <c r="C89" s="1">
        <f t="shared" si="29"/>
        <v>2020</v>
      </c>
      <c r="D89" s="10">
        <f t="shared" si="26"/>
        <v>46235</v>
      </c>
      <c r="E89" s="19">
        <f t="shared" si="17"/>
        <v>44</v>
      </c>
      <c r="F89" s="50">
        <f t="shared" si="18"/>
        <v>46235</v>
      </c>
      <c r="G89" s="33">
        <v>30</v>
      </c>
      <c r="H89" s="33"/>
      <c r="I89" s="852"/>
      <c r="J89" s="37">
        <f t="shared" si="27"/>
        <v>46235</v>
      </c>
      <c r="K89" s="38">
        <f t="shared" si="19"/>
        <v>44</v>
      </c>
      <c r="L89" s="30" t="e">
        <f t="shared" si="20"/>
        <v>#DIV/0!</v>
      </c>
      <c r="M89" s="31" t="e">
        <f t="shared" si="21"/>
        <v>#DIV/0!</v>
      </c>
      <c r="N89" s="30" t="e">
        <f t="shared" si="16"/>
        <v>#DIV/0!</v>
      </c>
      <c r="O89" s="30" t="e">
        <f t="shared" si="22"/>
        <v>#DIV/0!</v>
      </c>
      <c r="P89" s="30" t="e">
        <f t="shared" si="23"/>
        <v>#DIV/0!</v>
      </c>
      <c r="Q89" s="32" t="e">
        <f t="shared" si="24"/>
        <v>#DIV/0!</v>
      </c>
      <c r="R89" s="24"/>
    </row>
    <row r="90" spans="1:18" x14ac:dyDescent="0.2">
      <c r="A90" s="9">
        <f t="shared" si="28"/>
        <v>1</v>
      </c>
      <c r="B90" s="1">
        <f t="shared" si="30"/>
        <v>81</v>
      </c>
      <c r="C90" s="1">
        <f t="shared" si="29"/>
        <v>2020</v>
      </c>
      <c r="D90" s="10">
        <f t="shared" si="26"/>
        <v>46266</v>
      </c>
      <c r="E90" s="19">
        <f t="shared" si="17"/>
        <v>45</v>
      </c>
      <c r="F90" s="50">
        <f t="shared" si="18"/>
        <v>46266</v>
      </c>
      <c r="G90" s="33">
        <v>30</v>
      </c>
      <c r="H90" s="33"/>
      <c r="I90" s="852"/>
      <c r="J90" s="37">
        <f t="shared" si="27"/>
        <v>46266</v>
      </c>
      <c r="K90" s="38">
        <f t="shared" si="19"/>
        <v>45</v>
      </c>
      <c r="L90" s="30" t="e">
        <f t="shared" si="20"/>
        <v>#DIV/0!</v>
      </c>
      <c r="M90" s="31" t="e">
        <f t="shared" si="21"/>
        <v>#DIV/0!</v>
      </c>
      <c r="N90" s="30" t="e">
        <f t="shared" si="16"/>
        <v>#DIV/0!</v>
      </c>
      <c r="O90" s="30" t="e">
        <f t="shared" si="22"/>
        <v>#DIV/0!</v>
      </c>
      <c r="P90" s="30" t="e">
        <f t="shared" si="23"/>
        <v>#DIV/0!</v>
      </c>
      <c r="Q90" s="32" t="e">
        <f t="shared" si="24"/>
        <v>#DIV/0!</v>
      </c>
      <c r="R90" s="24"/>
    </row>
    <row r="91" spans="1:18" x14ac:dyDescent="0.2">
      <c r="A91" s="9">
        <f t="shared" si="28"/>
        <v>1</v>
      </c>
      <c r="B91" s="1">
        <f t="shared" si="30"/>
        <v>82</v>
      </c>
      <c r="C91" s="1">
        <f t="shared" si="29"/>
        <v>2020</v>
      </c>
      <c r="D91" s="10">
        <f t="shared" si="26"/>
        <v>46296</v>
      </c>
      <c r="E91" s="19">
        <f t="shared" si="17"/>
        <v>46</v>
      </c>
      <c r="F91" s="50">
        <f t="shared" si="18"/>
        <v>46296</v>
      </c>
      <c r="G91" s="33">
        <v>30</v>
      </c>
      <c r="H91" s="33"/>
      <c r="I91" s="852"/>
      <c r="J91" s="37">
        <f t="shared" si="27"/>
        <v>46296</v>
      </c>
      <c r="K91" s="38">
        <f t="shared" si="19"/>
        <v>46</v>
      </c>
      <c r="L91" s="30" t="e">
        <f t="shared" si="20"/>
        <v>#DIV/0!</v>
      </c>
      <c r="M91" s="31" t="e">
        <f t="shared" si="21"/>
        <v>#DIV/0!</v>
      </c>
      <c r="N91" s="30" t="e">
        <f t="shared" si="16"/>
        <v>#DIV/0!</v>
      </c>
      <c r="O91" s="30" t="e">
        <f t="shared" si="22"/>
        <v>#DIV/0!</v>
      </c>
      <c r="P91" s="30" t="e">
        <f t="shared" si="23"/>
        <v>#DIV/0!</v>
      </c>
      <c r="Q91" s="32" t="e">
        <f t="shared" si="24"/>
        <v>#DIV/0!</v>
      </c>
      <c r="R91" s="24"/>
    </row>
    <row r="92" spans="1:18" x14ac:dyDescent="0.2">
      <c r="A92" s="9">
        <f t="shared" si="28"/>
        <v>1</v>
      </c>
      <c r="B92" s="1">
        <f t="shared" si="30"/>
        <v>83</v>
      </c>
      <c r="C92" s="1">
        <f t="shared" si="29"/>
        <v>2020</v>
      </c>
      <c r="D92" s="10">
        <f t="shared" si="26"/>
        <v>46327</v>
      </c>
      <c r="E92" s="19">
        <f t="shared" si="17"/>
        <v>47</v>
      </c>
      <c r="F92" s="50">
        <f t="shared" si="18"/>
        <v>46327</v>
      </c>
      <c r="G92" s="33">
        <v>30</v>
      </c>
      <c r="H92" s="33"/>
      <c r="I92" s="852"/>
      <c r="J92" s="37">
        <f t="shared" si="27"/>
        <v>46327</v>
      </c>
      <c r="K92" s="38">
        <f t="shared" si="19"/>
        <v>47</v>
      </c>
      <c r="L92" s="30" t="e">
        <f t="shared" si="20"/>
        <v>#DIV/0!</v>
      </c>
      <c r="M92" s="31" t="e">
        <f t="shared" si="21"/>
        <v>#DIV/0!</v>
      </c>
      <c r="N92" s="30" t="e">
        <f t="shared" si="16"/>
        <v>#DIV/0!</v>
      </c>
      <c r="O92" s="30" t="e">
        <f t="shared" si="22"/>
        <v>#DIV/0!</v>
      </c>
      <c r="P92" s="30" t="e">
        <f t="shared" si="23"/>
        <v>#DIV/0!</v>
      </c>
      <c r="Q92" s="32" t="e">
        <f t="shared" si="24"/>
        <v>#DIV/0!</v>
      </c>
      <c r="R92" s="24"/>
    </row>
    <row r="93" spans="1:18" x14ac:dyDescent="0.2">
      <c r="A93" s="9">
        <f t="shared" si="28"/>
        <v>1</v>
      </c>
      <c r="B93" s="1">
        <f t="shared" si="30"/>
        <v>84</v>
      </c>
      <c r="C93" s="1">
        <f t="shared" si="29"/>
        <v>2020</v>
      </c>
      <c r="D93" s="10">
        <f t="shared" si="26"/>
        <v>46357</v>
      </c>
      <c r="E93" s="19">
        <f t="shared" si="17"/>
        <v>48</v>
      </c>
      <c r="F93" s="50">
        <f t="shared" si="18"/>
        <v>46357</v>
      </c>
      <c r="G93" s="33">
        <v>30</v>
      </c>
      <c r="H93" s="33"/>
      <c r="I93" s="852"/>
      <c r="J93" s="343">
        <f t="shared" si="27"/>
        <v>46357</v>
      </c>
      <c r="K93" s="38">
        <f t="shared" si="19"/>
        <v>48</v>
      </c>
      <c r="L93" s="30" t="e">
        <f t="shared" si="20"/>
        <v>#DIV/0!</v>
      </c>
      <c r="M93" s="31" t="e">
        <f t="shared" si="21"/>
        <v>#DIV/0!</v>
      </c>
      <c r="N93" s="30" t="e">
        <f t="shared" si="16"/>
        <v>#DIV/0!</v>
      </c>
      <c r="O93" s="30" t="e">
        <f t="shared" si="22"/>
        <v>#DIV/0!</v>
      </c>
      <c r="P93" s="30" t="e">
        <f t="shared" si="23"/>
        <v>#DIV/0!</v>
      </c>
      <c r="Q93" s="32" t="e">
        <f t="shared" si="24"/>
        <v>#DIV/0!</v>
      </c>
      <c r="R93" s="24"/>
    </row>
    <row r="94" spans="1:18" s="1" customFormat="1" x14ac:dyDescent="0.2">
      <c r="A94" s="9">
        <f t="shared" si="28"/>
        <v>1</v>
      </c>
      <c r="B94" s="1">
        <f t="shared" si="30"/>
        <v>85</v>
      </c>
      <c r="C94" s="1">
        <f t="shared" ref="C94:C141" si="31">IF((B94-B93)&lt;0,C93+1,C93)</f>
        <v>2020</v>
      </c>
      <c r="D94" s="10">
        <f t="shared" ref="D94:D141" si="32">DATE(C94,B94,A94)</f>
        <v>46388</v>
      </c>
      <c r="E94" s="19">
        <f t="shared" si="17"/>
        <v>49</v>
      </c>
      <c r="F94" s="50">
        <f t="shared" ref="F94:F141" si="33">D94</f>
        <v>46388</v>
      </c>
      <c r="G94" s="33">
        <v>30</v>
      </c>
      <c r="H94" s="9"/>
      <c r="J94" s="343">
        <f t="shared" ref="J94:J141" si="34">F94</f>
        <v>46388</v>
      </c>
      <c r="K94" s="38">
        <f t="shared" si="19"/>
        <v>49</v>
      </c>
      <c r="L94" s="30" t="e">
        <f t="shared" ref="L94:L141" si="35">IF((N93-M94)&lt;P93,N94-M94,P93)</f>
        <v>#DIV/0!</v>
      </c>
      <c r="M94" s="31" t="e">
        <f t="shared" ref="M94:M141" si="36">P93*$K$6*G94/360</f>
        <v>#DIV/0!</v>
      </c>
      <c r="N94" s="30" t="e">
        <f t="shared" ref="N94:N141" si="37">($K$7*(1+$K$6/(360/G94))^((360/G94)*($K$8/12))*($K$6/(360/G94)))/((1+$K$6/(360/G94))^((360/G94)*($K$8/12))-1)</f>
        <v>#DIV/0!</v>
      </c>
      <c r="O94" s="30" t="e">
        <f t="shared" ref="O94:O141" si="38">IF(P94=0,M94+L94,N94)</f>
        <v>#DIV/0!</v>
      </c>
      <c r="P94" s="30" t="e">
        <f t="shared" ref="P94:P141" si="39">P93-L94</f>
        <v>#DIV/0!</v>
      </c>
      <c r="Q94" s="32" t="e">
        <f t="shared" ref="Q94:Q141" si="40">IF(INT(O94)&gt;0,O94,"")</f>
        <v>#DIV/0!</v>
      </c>
      <c r="R94" s="40"/>
    </row>
    <row r="95" spans="1:18" x14ac:dyDescent="0.2">
      <c r="A95" s="9">
        <f t="shared" si="28"/>
        <v>1</v>
      </c>
      <c r="B95" s="1">
        <f t="shared" si="30"/>
        <v>86</v>
      </c>
      <c r="C95" s="1">
        <f t="shared" si="31"/>
        <v>2020</v>
      </c>
      <c r="D95" s="10">
        <f t="shared" si="32"/>
        <v>46419</v>
      </c>
      <c r="E95" s="19">
        <f t="shared" si="17"/>
        <v>50</v>
      </c>
      <c r="F95" s="50">
        <f t="shared" si="33"/>
        <v>46419</v>
      </c>
      <c r="G95" s="33">
        <v>30</v>
      </c>
      <c r="J95" s="343">
        <f t="shared" si="34"/>
        <v>46419</v>
      </c>
      <c r="K95" s="38">
        <f t="shared" si="19"/>
        <v>50</v>
      </c>
      <c r="L95" s="30" t="e">
        <f t="shared" si="35"/>
        <v>#DIV/0!</v>
      </c>
      <c r="M95" s="31" t="e">
        <f t="shared" si="36"/>
        <v>#DIV/0!</v>
      </c>
      <c r="N95" s="30" t="e">
        <f t="shared" si="37"/>
        <v>#DIV/0!</v>
      </c>
      <c r="O95" s="30" t="e">
        <f t="shared" si="38"/>
        <v>#DIV/0!</v>
      </c>
      <c r="P95" s="30" t="e">
        <f t="shared" si="39"/>
        <v>#DIV/0!</v>
      </c>
      <c r="Q95" s="32" t="e">
        <f t="shared" si="40"/>
        <v>#DIV/0!</v>
      </c>
      <c r="R95" s="40"/>
    </row>
    <row r="96" spans="1:18" x14ac:dyDescent="0.2">
      <c r="A96" s="9">
        <f t="shared" si="28"/>
        <v>1</v>
      </c>
      <c r="B96" s="1">
        <f t="shared" si="30"/>
        <v>87</v>
      </c>
      <c r="C96" s="1">
        <f t="shared" si="31"/>
        <v>2020</v>
      </c>
      <c r="D96" s="10">
        <f t="shared" si="32"/>
        <v>46447</v>
      </c>
      <c r="E96" s="19">
        <f t="shared" si="17"/>
        <v>51</v>
      </c>
      <c r="F96" s="50">
        <f t="shared" si="33"/>
        <v>46447</v>
      </c>
      <c r="G96" s="33">
        <v>30</v>
      </c>
      <c r="J96" s="343">
        <f t="shared" si="34"/>
        <v>46447</v>
      </c>
      <c r="K96" s="38">
        <f t="shared" si="19"/>
        <v>51</v>
      </c>
      <c r="L96" s="30" t="e">
        <f t="shared" si="35"/>
        <v>#DIV/0!</v>
      </c>
      <c r="M96" s="31" t="e">
        <f t="shared" si="36"/>
        <v>#DIV/0!</v>
      </c>
      <c r="N96" s="30" t="e">
        <f t="shared" si="37"/>
        <v>#DIV/0!</v>
      </c>
      <c r="O96" s="30" t="e">
        <f t="shared" si="38"/>
        <v>#DIV/0!</v>
      </c>
      <c r="P96" s="30" t="e">
        <f t="shared" si="39"/>
        <v>#DIV/0!</v>
      </c>
      <c r="Q96" s="32" t="e">
        <f t="shared" si="40"/>
        <v>#DIV/0!</v>
      </c>
      <c r="R96" s="40"/>
    </row>
    <row r="97" spans="1:18" x14ac:dyDescent="0.2">
      <c r="A97" s="9">
        <f t="shared" si="28"/>
        <v>1</v>
      </c>
      <c r="B97" s="1">
        <f t="shared" si="30"/>
        <v>88</v>
      </c>
      <c r="C97" s="1">
        <f t="shared" si="31"/>
        <v>2020</v>
      </c>
      <c r="D97" s="10">
        <f t="shared" si="32"/>
        <v>46478</v>
      </c>
      <c r="E97" s="19">
        <f t="shared" si="17"/>
        <v>52</v>
      </c>
      <c r="F97" s="50">
        <f t="shared" si="33"/>
        <v>46478</v>
      </c>
      <c r="G97" s="33">
        <v>30</v>
      </c>
      <c r="J97" s="343">
        <f t="shared" si="34"/>
        <v>46478</v>
      </c>
      <c r="K97" s="38">
        <f t="shared" si="19"/>
        <v>52</v>
      </c>
      <c r="L97" s="30" t="e">
        <f t="shared" si="35"/>
        <v>#DIV/0!</v>
      </c>
      <c r="M97" s="31" t="e">
        <f t="shared" si="36"/>
        <v>#DIV/0!</v>
      </c>
      <c r="N97" s="30" t="e">
        <f t="shared" si="37"/>
        <v>#DIV/0!</v>
      </c>
      <c r="O97" s="30" t="e">
        <f t="shared" si="38"/>
        <v>#DIV/0!</v>
      </c>
      <c r="P97" s="30" t="e">
        <f t="shared" si="39"/>
        <v>#DIV/0!</v>
      </c>
      <c r="Q97" s="32" t="e">
        <f t="shared" si="40"/>
        <v>#DIV/0!</v>
      </c>
      <c r="R97" s="40"/>
    </row>
    <row r="98" spans="1:18" x14ac:dyDescent="0.2">
      <c r="A98" s="9">
        <f t="shared" si="28"/>
        <v>1</v>
      </c>
      <c r="B98" s="1">
        <f t="shared" si="30"/>
        <v>89</v>
      </c>
      <c r="C98" s="1">
        <f t="shared" si="31"/>
        <v>2020</v>
      </c>
      <c r="D98" s="10">
        <f t="shared" si="32"/>
        <v>46508</v>
      </c>
      <c r="E98" s="19">
        <f t="shared" si="17"/>
        <v>53</v>
      </c>
      <c r="F98" s="50">
        <f t="shared" si="33"/>
        <v>46508</v>
      </c>
      <c r="G98" s="33">
        <v>30</v>
      </c>
      <c r="J98" s="343">
        <f t="shared" si="34"/>
        <v>46508</v>
      </c>
      <c r="K98" s="38">
        <f t="shared" si="19"/>
        <v>53</v>
      </c>
      <c r="L98" s="30" t="e">
        <f t="shared" si="35"/>
        <v>#DIV/0!</v>
      </c>
      <c r="M98" s="31" t="e">
        <f t="shared" si="36"/>
        <v>#DIV/0!</v>
      </c>
      <c r="N98" s="30" t="e">
        <f t="shared" si="37"/>
        <v>#DIV/0!</v>
      </c>
      <c r="O98" s="30" t="e">
        <f t="shared" si="38"/>
        <v>#DIV/0!</v>
      </c>
      <c r="P98" s="30" t="e">
        <f t="shared" si="39"/>
        <v>#DIV/0!</v>
      </c>
      <c r="Q98" s="32" t="e">
        <f t="shared" si="40"/>
        <v>#DIV/0!</v>
      </c>
      <c r="R98" s="40"/>
    </row>
    <row r="99" spans="1:18" x14ac:dyDescent="0.2">
      <c r="A99" s="9">
        <f t="shared" si="28"/>
        <v>1</v>
      </c>
      <c r="B99" s="1">
        <f t="shared" si="30"/>
        <v>90</v>
      </c>
      <c r="C99" s="1">
        <f t="shared" si="31"/>
        <v>2020</v>
      </c>
      <c r="D99" s="10">
        <f t="shared" si="32"/>
        <v>46539</v>
      </c>
      <c r="E99" s="19">
        <f t="shared" si="17"/>
        <v>54</v>
      </c>
      <c r="F99" s="50">
        <f t="shared" si="33"/>
        <v>46539</v>
      </c>
      <c r="G99" s="33">
        <v>30</v>
      </c>
      <c r="J99" s="343">
        <f t="shared" si="34"/>
        <v>46539</v>
      </c>
      <c r="K99" s="38">
        <f t="shared" si="19"/>
        <v>54</v>
      </c>
      <c r="L99" s="30" t="e">
        <f t="shared" si="35"/>
        <v>#DIV/0!</v>
      </c>
      <c r="M99" s="31" t="e">
        <f t="shared" si="36"/>
        <v>#DIV/0!</v>
      </c>
      <c r="N99" s="30" t="e">
        <f t="shared" si="37"/>
        <v>#DIV/0!</v>
      </c>
      <c r="O99" s="30" t="e">
        <f t="shared" si="38"/>
        <v>#DIV/0!</v>
      </c>
      <c r="P99" s="30" t="e">
        <f t="shared" si="39"/>
        <v>#DIV/0!</v>
      </c>
      <c r="Q99" s="32" t="e">
        <f t="shared" si="40"/>
        <v>#DIV/0!</v>
      </c>
      <c r="R99" s="40"/>
    </row>
    <row r="100" spans="1:18" x14ac:dyDescent="0.2">
      <c r="A100" s="9">
        <f t="shared" si="28"/>
        <v>1</v>
      </c>
      <c r="B100" s="1">
        <f t="shared" si="30"/>
        <v>91</v>
      </c>
      <c r="C100" s="1">
        <f t="shared" si="31"/>
        <v>2020</v>
      </c>
      <c r="D100" s="10">
        <f t="shared" si="32"/>
        <v>46569</v>
      </c>
      <c r="E100" s="19">
        <f t="shared" si="17"/>
        <v>55</v>
      </c>
      <c r="F100" s="50">
        <f t="shared" si="33"/>
        <v>46569</v>
      </c>
      <c r="G100" s="33">
        <v>30</v>
      </c>
      <c r="J100" s="343">
        <f t="shared" si="34"/>
        <v>46569</v>
      </c>
      <c r="K100" s="38">
        <f t="shared" si="19"/>
        <v>55</v>
      </c>
      <c r="L100" s="30" t="e">
        <f t="shared" si="35"/>
        <v>#DIV/0!</v>
      </c>
      <c r="M100" s="31" t="e">
        <f t="shared" si="36"/>
        <v>#DIV/0!</v>
      </c>
      <c r="N100" s="30" t="e">
        <f t="shared" si="37"/>
        <v>#DIV/0!</v>
      </c>
      <c r="O100" s="30" t="e">
        <f t="shared" si="38"/>
        <v>#DIV/0!</v>
      </c>
      <c r="P100" s="30" t="e">
        <f t="shared" si="39"/>
        <v>#DIV/0!</v>
      </c>
      <c r="Q100" s="32" t="e">
        <f t="shared" si="40"/>
        <v>#DIV/0!</v>
      </c>
      <c r="R100" s="40"/>
    </row>
    <row r="101" spans="1:18" x14ac:dyDescent="0.2">
      <c r="A101" s="9">
        <f t="shared" si="28"/>
        <v>1</v>
      </c>
      <c r="B101" s="1">
        <f t="shared" si="30"/>
        <v>92</v>
      </c>
      <c r="C101" s="1">
        <f t="shared" si="31"/>
        <v>2020</v>
      </c>
      <c r="D101" s="10">
        <f t="shared" si="32"/>
        <v>46600</v>
      </c>
      <c r="E101" s="19">
        <f t="shared" si="17"/>
        <v>56</v>
      </c>
      <c r="F101" s="50">
        <f t="shared" si="33"/>
        <v>46600</v>
      </c>
      <c r="G101" s="33">
        <v>30</v>
      </c>
      <c r="J101" s="343">
        <f t="shared" si="34"/>
        <v>46600</v>
      </c>
      <c r="K101" s="38">
        <f t="shared" si="19"/>
        <v>56</v>
      </c>
      <c r="L101" s="30" t="e">
        <f t="shared" si="35"/>
        <v>#DIV/0!</v>
      </c>
      <c r="M101" s="31" t="e">
        <f t="shared" si="36"/>
        <v>#DIV/0!</v>
      </c>
      <c r="N101" s="30" t="e">
        <f t="shared" si="37"/>
        <v>#DIV/0!</v>
      </c>
      <c r="O101" s="30" t="e">
        <f t="shared" si="38"/>
        <v>#DIV/0!</v>
      </c>
      <c r="P101" s="30" t="e">
        <f t="shared" si="39"/>
        <v>#DIV/0!</v>
      </c>
      <c r="Q101" s="32" t="e">
        <f t="shared" si="40"/>
        <v>#DIV/0!</v>
      </c>
      <c r="R101" s="40"/>
    </row>
    <row r="102" spans="1:18" x14ac:dyDescent="0.2">
      <c r="A102" s="9">
        <f t="shared" si="28"/>
        <v>1</v>
      </c>
      <c r="B102" s="1">
        <f t="shared" si="30"/>
        <v>93</v>
      </c>
      <c r="C102" s="1">
        <f t="shared" si="31"/>
        <v>2020</v>
      </c>
      <c r="D102" s="10">
        <f t="shared" si="32"/>
        <v>46631</v>
      </c>
      <c r="E102" s="19">
        <f t="shared" si="17"/>
        <v>57</v>
      </c>
      <c r="F102" s="50">
        <f t="shared" si="33"/>
        <v>46631</v>
      </c>
      <c r="G102" s="33">
        <v>30</v>
      </c>
      <c r="J102" s="343">
        <f t="shared" si="34"/>
        <v>46631</v>
      </c>
      <c r="K102" s="38">
        <f t="shared" si="19"/>
        <v>57</v>
      </c>
      <c r="L102" s="30" t="e">
        <f t="shared" si="35"/>
        <v>#DIV/0!</v>
      </c>
      <c r="M102" s="31" t="e">
        <f t="shared" si="36"/>
        <v>#DIV/0!</v>
      </c>
      <c r="N102" s="30" t="e">
        <f t="shared" si="37"/>
        <v>#DIV/0!</v>
      </c>
      <c r="O102" s="30" t="e">
        <f t="shared" si="38"/>
        <v>#DIV/0!</v>
      </c>
      <c r="P102" s="30" t="e">
        <f t="shared" si="39"/>
        <v>#DIV/0!</v>
      </c>
      <c r="Q102" s="32" t="e">
        <f t="shared" si="40"/>
        <v>#DIV/0!</v>
      </c>
      <c r="R102" s="40"/>
    </row>
    <row r="103" spans="1:18" x14ac:dyDescent="0.2">
      <c r="A103" s="9">
        <f t="shared" si="28"/>
        <v>1</v>
      </c>
      <c r="B103" s="1">
        <f t="shared" si="30"/>
        <v>94</v>
      </c>
      <c r="C103" s="1">
        <f t="shared" si="31"/>
        <v>2020</v>
      </c>
      <c r="D103" s="10">
        <f t="shared" si="32"/>
        <v>46661</v>
      </c>
      <c r="E103" s="19">
        <f t="shared" si="17"/>
        <v>58</v>
      </c>
      <c r="F103" s="50">
        <f t="shared" si="33"/>
        <v>46661</v>
      </c>
      <c r="G103" s="33">
        <v>30</v>
      </c>
      <c r="J103" s="343">
        <f t="shared" si="34"/>
        <v>46661</v>
      </c>
      <c r="K103" s="38">
        <f t="shared" si="19"/>
        <v>58</v>
      </c>
      <c r="L103" s="30" t="e">
        <f t="shared" si="35"/>
        <v>#DIV/0!</v>
      </c>
      <c r="M103" s="31" t="e">
        <f t="shared" si="36"/>
        <v>#DIV/0!</v>
      </c>
      <c r="N103" s="30" t="e">
        <f t="shared" si="37"/>
        <v>#DIV/0!</v>
      </c>
      <c r="O103" s="30" t="e">
        <f t="shared" si="38"/>
        <v>#DIV/0!</v>
      </c>
      <c r="P103" s="30" t="e">
        <f t="shared" si="39"/>
        <v>#DIV/0!</v>
      </c>
      <c r="Q103" s="32" t="e">
        <f t="shared" si="40"/>
        <v>#DIV/0!</v>
      </c>
      <c r="R103" s="40"/>
    </row>
    <row r="104" spans="1:18" x14ac:dyDescent="0.2">
      <c r="A104" s="9">
        <f t="shared" si="28"/>
        <v>1</v>
      </c>
      <c r="B104" s="1">
        <f t="shared" si="30"/>
        <v>95</v>
      </c>
      <c r="C104" s="1">
        <f t="shared" si="31"/>
        <v>2020</v>
      </c>
      <c r="D104" s="10">
        <f t="shared" si="32"/>
        <v>46692</v>
      </c>
      <c r="E104" s="19">
        <f t="shared" si="17"/>
        <v>59</v>
      </c>
      <c r="F104" s="50">
        <f t="shared" si="33"/>
        <v>46692</v>
      </c>
      <c r="G104" s="33">
        <v>30</v>
      </c>
      <c r="J104" s="343">
        <f t="shared" si="34"/>
        <v>46692</v>
      </c>
      <c r="K104" s="38">
        <f t="shared" si="19"/>
        <v>59</v>
      </c>
      <c r="L104" s="30" t="e">
        <f t="shared" si="35"/>
        <v>#DIV/0!</v>
      </c>
      <c r="M104" s="31" t="e">
        <f t="shared" si="36"/>
        <v>#DIV/0!</v>
      </c>
      <c r="N104" s="30" t="e">
        <f t="shared" si="37"/>
        <v>#DIV/0!</v>
      </c>
      <c r="O104" s="30" t="e">
        <f t="shared" si="38"/>
        <v>#DIV/0!</v>
      </c>
      <c r="P104" s="30" t="e">
        <f t="shared" si="39"/>
        <v>#DIV/0!</v>
      </c>
      <c r="Q104" s="32" t="e">
        <f t="shared" si="40"/>
        <v>#DIV/0!</v>
      </c>
      <c r="R104" s="40"/>
    </row>
    <row r="105" spans="1:18" x14ac:dyDescent="0.2">
      <c r="A105" s="9">
        <f t="shared" si="28"/>
        <v>1</v>
      </c>
      <c r="B105" s="1">
        <f t="shared" si="30"/>
        <v>96</v>
      </c>
      <c r="C105" s="1">
        <f t="shared" si="31"/>
        <v>2020</v>
      </c>
      <c r="D105" s="10">
        <f t="shared" si="32"/>
        <v>46722</v>
      </c>
      <c r="E105" s="19">
        <f t="shared" si="17"/>
        <v>60</v>
      </c>
      <c r="F105" s="50">
        <f t="shared" si="33"/>
        <v>46722</v>
      </c>
      <c r="G105" s="33">
        <v>30</v>
      </c>
      <c r="J105" s="343">
        <f t="shared" si="34"/>
        <v>46722</v>
      </c>
      <c r="K105" s="38">
        <f t="shared" si="19"/>
        <v>60</v>
      </c>
      <c r="L105" s="30" t="e">
        <f t="shared" si="35"/>
        <v>#DIV/0!</v>
      </c>
      <c r="M105" s="31" t="e">
        <f t="shared" si="36"/>
        <v>#DIV/0!</v>
      </c>
      <c r="N105" s="30" t="e">
        <f t="shared" si="37"/>
        <v>#DIV/0!</v>
      </c>
      <c r="O105" s="30" t="e">
        <f t="shared" si="38"/>
        <v>#DIV/0!</v>
      </c>
      <c r="P105" s="30" t="e">
        <f t="shared" si="39"/>
        <v>#DIV/0!</v>
      </c>
      <c r="Q105" s="32" t="e">
        <f t="shared" si="40"/>
        <v>#DIV/0!</v>
      </c>
      <c r="R105" s="40"/>
    </row>
    <row r="106" spans="1:18" x14ac:dyDescent="0.2">
      <c r="A106" s="9">
        <f t="shared" si="28"/>
        <v>1</v>
      </c>
      <c r="B106" s="1">
        <f t="shared" si="30"/>
        <v>97</v>
      </c>
      <c r="C106" s="1">
        <f t="shared" si="31"/>
        <v>2020</v>
      </c>
      <c r="D106" s="10">
        <f t="shared" si="32"/>
        <v>46753</v>
      </c>
      <c r="E106" s="19">
        <f t="shared" si="17"/>
        <v>61</v>
      </c>
      <c r="F106" s="50">
        <f t="shared" si="33"/>
        <v>46753</v>
      </c>
      <c r="G106" s="33">
        <v>30</v>
      </c>
      <c r="J106" s="343">
        <f t="shared" si="34"/>
        <v>46753</v>
      </c>
      <c r="K106" s="38">
        <f t="shared" si="19"/>
        <v>61</v>
      </c>
      <c r="L106" s="30" t="e">
        <f t="shared" si="35"/>
        <v>#DIV/0!</v>
      </c>
      <c r="M106" s="31" t="e">
        <f t="shared" si="36"/>
        <v>#DIV/0!</v>
      </c>
      <c r="N106" s="30" t="e">
        <f t="shared" si="37"/>
        <v>#DIV/0!</v>
      </c>
      <c r="O106" s="30" t="e">
        <f t="shared" si="38"/>
        <v>#DIV/0!</v>
      </c>
      <c r="P106" s="30" t="e">
        <f t="shared" si="39"/>
        <v>#DIV/0!</v>
      </c>
      <c r="Q106" s="32" t="e">
        <f t="shared" si="40"/>
        <v>#DIV/0!</v>
      </c>
      <c r="R106" s="40"/>
    </row>
    <row r="107" spans="1:18" x14ac:dyDescent="0.2">
      <c r="A107" s="9">
        <f t="shared" si="28"/>
        <v>1</v>
      </c>
      <c r="B107" s="1">
        <f t="shared" si="30"/>
        <v>98</v>
      </c>
      <c r="C107" s="1">
        <f t="shared" si="31"/>
        <v>2020</v>
      </c>
      <c r="D107" s="10">
        <f t="shared" si="32"/>
        <v>46784</v>
      </c>
      <c r="E107" s="19">
        <f t="shared" si="17"/>
        <v>62</v>
      </c>
      <c r="F107" s="50">
        <f t="shared" si="33"/>
        <v>46784</v>
      </c>
      <c r="G107" s="33">
        <v>30</v>
      </c>
      <c r="J107" s="343">
        <f t="shared" si="34"/>
        <v>46784</v>
      </c>
      <c r="K107" s="38">
        <f t="shared" si="19"/>
        <v>62</v>
      </c>
      <c r="L107" s="30" t="e">
        <f t="shared" si="35"/>
        <v>#DIV/0!</v>
      </c>
      <c r="M107" s="31" t="e">
        <f t="shared" si="36"/>
        <v>#DIV/0!</v>
      </c>
      <c r="N107" s="30" t="e">
        <f t="shared" si="37"/>
        <v>#DIV/0!</v>
      </c>
      <c r="O107" s="30" t="e">
        <f t="shared" si="38"/>
        <v>#DIV/0!</v>
      </c>
      <c r="P107" s="30" t="e">
        <f t="shared" si="39"/>
        <v>#DIV/0!</v>
      </c>
      <c r="Q107" s="32" t="e">
        <f t="shared" si="40"/>
        <v>#DIV/0!</v>
      </c>
      <c r="R107" s="40"/>
    </row>
    <row r="108" spans="1:18" x14ac:dyDescent="0.2">
      <c r="A108" s="9">
        <f t="shared" si="28"/>
        <v>1</v>
      </c>
      <c r="B108" s="1">
        <f t="shared" si="30"/>
        <v>99</v>
      </c>
      <c r="C108" s="1">
        <f t="shared" si="31"/>
        <v>2020</v>
      </c>
      <c r="D108" s="10">
        <f t="shared" si="32"/>
        <v>46813</v>
      </c>
      <c r="E108" s="19">
        <f t="shared" si="17"/>
        <v>63</v>
      </c>
      <c r="F108" s="50">
        <f t="shared" si="33"/>
        <v>46813</v>
      </c>
      <c r="G108" s="33">
        <v>30</v>
      </c>
      <c r="J108" s="343">
        <f t="shared" si="34"/>
        <v>46813</v>
      </c>
      <c r="K108" s="38">
        <f t="shared" si="19"/>
        <v>63</v>
      </c>
      <c r="L108" s="30" t="e">
        <f t="shared" si="35"/>
        <v>#DIV/0!</v>
      </c>
      <c r="M108" s="31" t="e">
        <f t="shared" si="36"/>
        <v>#DIV/0!</v>
      </c>
      <c r="N108" s="30" t="e">
        <f t="shared" si="37"/>
        <v>#DIV/0!</v>
      </c>
      <c r="O108" s="30" t="e">
        <f t="shared" si="38"/>
        <v>#DIV/0!</v>
      </c>
      <c r="P108" s="30" t="e">
        <f t="shared" si="39"/>
        <v>#DIV/0!</v>
      </c>
      <c r="Q108" s="32" t="e">
        <f t="shared" si="40"/>
        <v>#DIV/0!</v>
      </c>
      <c r="R108" s="40"/>
    </row>
    <row r="109" spans="1:18" x14ac:dyDescent="0.2">
      <c r="A109" s="9">
        <f t="shared" si="28"/>
        <v>1</v>
      </c>
      <c r="B109" s="1">
        <f t="shared" si="30"/>
        <v>100</v>
      </c>
      <c r="C109" s="1">
        <f t="shared" si="31"/>
        <v>2020</v>
      </c>
      <c r="D109" s="10">
        <f t="shared" si="32"/>
        <v>46844</v>
      </c>
      <c r="E109" s="19">
        <f t="shared" si="17"/>
        <v>64</v>
      </c>
      <c r="F109" s="50">
        <f t="shared" si="33"/>
        <v>46844</v>
      </c>
      <c r="G109" s="33">
        <v>30</v>
      </c>
      <c r="J109" s="343">
        <f t="shared" si="34"/>
        <v>46844</v>
      </c>
      <c r="K109" s="38">
        <f t="shared" si="19"/>
        <v>64</v>
      </c>
      <c r="L109" s="30" t="e">
        <f t="shared" si="35"/>
        <v>#DIV/0!</v>
      </c>
      <c r="M109" s="31" t="e">
        <f t="shared" si="36"/>
        <v>#DIV/0!</v>
      </c>
      <c r="N109" s="30" t="e">
        <f t="shared" si="37"/>
        <v>#DIV/0!</v>
      </c>
      <c r="O109" s="30" t="e">
        <f t="shared" si="38"/>
        <v>#DIV/0!</v>
      </c>
      <c r="P109" s="30" t="e">
        <f t="shared" si="39"/>
        <v>#DIV/0!</v>
      </c>
      <c r="Q109" s="32" t="e">
        <f t="shared" si="40"/>
        <v>#DIV/0!</v>
      </c>
      <c r="R109" s="40"/>
    </row>
    <row r="110" spans="1:18" x14ac:dyDescent="0.2">
      <c r="A110" s="9">
        <f t="shared" si="28"/>
        <v>1</v>
      </c>
      <c r="B110" s="1">
        <f t="shared" si="30"/>
        <v>101</v>
      </c>
      <c r="C110" s="1">
        <f t="shared" si="31"/>
        <v>2020</v>
      </c>
      <c r="D110" s="10">
        <f t="shared" si="32"/>
        <v>46874</v>
      </c>
      <c r="E110" s="19">
        <f t="shared" si="17"/>
        <v>65</v>
      </c>
      <c r="F110" s="50">
        <f t="shared" si="33"/>
        <v>46874</v>
      </c>
      <c r="G110" s="33">
        <v>30</v>
      </c>
      <c r="J110" s="343">
        <f t="shared" si="34"/>
        <v>46874</v>
      </c>
      <c r="K110" s="38">
        <f t="shared" si="19"/>
        <v>65</v>
      </c>
      <c r="L110" s="30" t="e">
        <f t="shared" si="35"/>
        <v>#DIV/0!</v>
      </c>
      <c r="M110" s="31" t="e">
        <f t="shared" si="36"/>
        <v>#DIV/0!</v>
      </c>
      <c r="N110" s="30" t="e">
        <f t="shared" si="37"/>
        <v>#DIV/0!</v>
      </c>
      <c r="O110" s="30" t="e">
        <f t="shared" si="38"/>
        <v>#DIV/0!</v>
      </c>
      <c r="P110" s="30" t="e">
        <f t="shared" si="39"/>
        <v>#DIV/0!</v>
      </c>
      <c r="Q110" s="32" t="e">
        <f t="shared" si="40"/>
        <v>#DIV/0!</v>
      </c>
      <c r="R110" s="40"/>
    </row>
    <row r="111" spans="1:18" x14ac:dyDescent="0.2">
      <c r="A111" s="9">
        <f t="shared" si="28"/>
        <v>1</v>
      </c>
      <c r="B111" s="1">
        <f t="shared" si="30"/>
        <v>102</v>
      </c>
      <c r="C111" s="1">
        <f t="shared" si="31"/>
        <v>2020</v>
      </c>
      <c r="D111" s="10">
        <f t="shared" si="32"/>
        <v>46905</v>
      </c>
      <c r="E111" s="19">
        <f t="shared" ref="E111:E141" si="41">+E110+1</f>
        <v>66</v>
      </c>
      <c r="F111" s="50">
        <f t="shared" si="33"/>
        <v>46905</v>
      </c>
      <c r="G111" s="33">
        <v>30</v>
      </c>
      <c r="J111" s="343">
        <f t="shared" si="34"/>
        <v>46905</v>
      </c>
      <c r="K111" s="38">
        <f t="shared" ref="K111:K141" si="42">K110+1</f>
        <v>66</v>
      </c>
      <c r="L111" s="30" t="e">
        <f t="shared" si="35"/>
        <v>#DIV/0!</v>
      </c>
      <c r="M111" s="31" t="e">
        <f t="shared" si="36"/>
        <v>#DIV/0!</v>
      </c>
      <c r="N111" s="30" t="e">
        <f t="shared" si="37"/>
        <v>#DIV/0!</v>
      </c>
      <c r="O111" s="30" t="e">
        <f t="shared" si="38"/>
        <v>#DIV/0!</v>
      </c>
      <c r="P111" s="30" t="e">
        <f t="shared" si="39"/>
        <v>#DIV/0!</v>
      </c>
      <c r="Q111" s="32" t="e">
        <f t="shared" si="40"/>
        <v>#DIV/0!</v>
      </c>
      <c r="R111" s="40"/>
    </row>
    <row r="112" spans="1:18" x14ac:dyDescent="0.2">
      <c r="A112" s="9">
        <f t="shared" si="28"/>
        <v>1</v>
      </c>
      <c r="B112" s="1">
        <f t="shared" si="30"/>
        <v>103</v>
      </c>
      <c r="C112" s="1">
        <f t="shared" si="31"/>
        <v>2020</v>
      </c>
      <c r="D112" s="10">
        <f t="shared" si="32"/>
        <v>46935</v>
      </c>
      <c r="E112" s="19">
        <f t="shared" si="41"/>
        <v>67</v>
      </c>
      <c r="F112" s="50">
        <f t="shared" si="33"/>
        <v>46935</v>
      </c>
      <c r="G112" s="33">
        <v>30</v>
      </c>
      <c r="J112" s="343">
        <f t="shared" si="34"/>
        <v>46935</v>
      </c>
      <c r="K112" s="38">
        <f t="shared" si="42"/>
        <v>67</v>
      </c>
      <c r="L112" s="30" t="e">
        <f t="shared" si="35"/>
        <v>#DIV/0!</v>
      </c>
      <c r="M112" s="31" t="e">
        <f t="shared" si="36"/>
        <v>#DIV/0!</v>
      </c>
      <c r="N112" s="30" t="e">
        <f t="shared" si="37"/>
        <v>#DIV/0!</v>
      </c>
      <c r="O112" s="30" t="e">
        <f t="shared" si="38"/>
        <v>#DIV/0!</v>
      </c>
      <c r="P112" s="30" t="e">
        <f t="shared" si="39"/>
        <v>#DIV/0!</v>
      </c>
      <c r="Q112" s="32" t="e">
        <f t="shared" si="40"/>
        <v>#DIV/0!</v>
      </c>
      <c r="R112" s="40"/>
    </row>
    <row r="113" spans="1:18" x14ac:dyDescent="0.2">
      <c r="A113" s="9">
        <f t="shared" si="28"/>
        <v>1</v>
      </c>
      <c r="B113" s="1">
        <f t="shared" si="30"/>
        <v>104</v>
      </c>
      <c r="C113" s="1">
        <f t="shared" si="31"/>
        <v>2020</v>
      </c>
      <c r="D113" s="10">
        <f t="shared" si="32"/>
        <v>46966</v>
      </c>
      <c r="E113" s="19">
        <f t="shared" si="41"/>
        <v>68</v>
      </c>
      <c r="F113" s="50">
        <f t="shared" si="33"/>
        <v>46966</v>
      </c>
      <c r="G113" s="33">
        <v>30</v>
      </c>
      <c r="J113" s="343">
        <f t="shared" si="34"/>
        <v>46966</v>
      </c>
      <c r="K113" s="38">
        <f t="shared" si="42"/>
        <v>68</v>
      </c>
      <c r="L113" s="30" t="e">
        <f t="shared" si="35"/>
        <v>#DIV/0!</v>
      </c>
      <c r="M113" s="31" t="e">
        <f t="shared" si="36"/>
        <v>#DIV/0!</v>
      </c>
      <c r="N113" s="30" t="e">
        <f t="shared" si="37"/>
        <v>#DIV/0!</v>
      </c>
      <c r="O113" s="30" t="e">
        <f t="shared" si="38"/>
        <v>#DIV/0!</v>
      </c>
      <c r="P113" s="30" t="e">
        <f t="shared" si="39"/>
        <v>#DIV/0!</v>
      </c>
      <c r="Q113" s="32" t="e">
        <f t="shared" si="40"/>
        <v>#DIV/0!</v>
      </c>
      <c r="R113" s="40"/>
    </row>
    <row r="114" spans="1:18" x14ac:dyDescent="0.2">
      <c r="A114" s="9">
        <f t="shared" si="28"/>
        <v>1</v>
      </c>
      <c r="B114" s="1">
        <f t="shared" si="30"/>
        <v>105</v>
      </c>
      <c r="C114" s="1">
        <f t="shared" si="31"/>
        <v>2020</v>
      </c>
      <c r="D114" s="10">
        <f t="shared" si="32"/>
        <v>46997</v>
      </c>
      <c r="E114" s="19">
        <f t="shared" si="41"/>
        <v>69</v>
      </c>
      <c r="F114" s="50">
        <f t="shared" si="33"/>
        <v>46997</v>
      </c>
      <c r="G114" s="33">
        <v>30</v>
      </c>
      <c r="J114" s="343">
        <f t="shared" si="34"/>
        <v>46997</v>
      </c>
      <c r="K114" s="38">
        <f t="shared" si="42"/>
        <v>69</v>
      </c>
      <c r="L114" s="30" t="e">
        <f t="shared" si="35"/>
        <v>#DIV/0!</v>
      </c>
      <c r="M114" s="31" t="e">
        <f t="shared" si="36"/>
        <v>#DIV/0!</v>
      </c>
      <c r="N114" s="30" t="e">
        <f t="shared" si="37"/>
        <v>#DIV/0!</v>
      </c>
      <c r="O114" s="30" t="e">
        <f t="shared" si="38"/>
        <v>#DIV/0!</v>
      </c>
      <c r="P114" s="30" t="e">
        <f t="shared" si="39"/>
        <v>#DIV/0!</v>
      </c>
      <c r="Q114" s="32" t="e">
        <f t="shared" si="40"/>
        <v>#DIV/0!</v>
      </c>
      <c r="R114" s="40"/>
    </row>
    <row r="115" spans="1:18" x14ac:dyDescent="0.2">
      <c r="A115" s="9">
        <f t="shared" si="28"/>
        <v>1</v>
      </c>
      <c r="B115" s="1">
        <f t="shared" si="30"/>
        <v>106</v>
      </c>
      <c r="C115" s="1">
        <f t="shared" si="31"/>
        <v>2020</v>
      </c>
      <c r="D115" s="10">
        <f t="shared" si="32"/>
        <v>47027</v>
      </c>
      <c r="E115" s="19">
        <f t="shared" si="41"/>
        <v>70</v>
      </c>
      <c r="F115" s="50">
        <f t="shared" si="33"/>
        <v>47027</v>
      </c>
      <c r="G115" s="33">
        <v>30</v>
      </c>
      <c r="J115" s="343">
        <f t="shared" si="34"/>
        <v>47027</v>
      </c>
      <c r="K115" s="38">
        <f t="shared" si="42"/>
        <v>70</v>
      </c>
      <c r="L115" s="30" t="e">
        <f t="shared" si="35"/>
        <v>#DIV/0!</v>
      </c>
      <c r="M115" s="31" t="e">
        <f t="shared" si="36"/>
        <v>#DIV/0!</v>
      </c>
      <c r="N115" s="30" t="e">
        <f t="shared" si="37"/>
        <v>#DIV/0!</v>
      </c>
      <c r="O115" s="30" t="e">
        <f t="shared" si="38"/>
        <v>#DIV/0!</v>
      </c>
      <c r="P115" s="30" t="e">
        <f t="shared" si="39"/>
        <v>#DIV/0!</v>
      </c>
      <c r="Q115" s="32" t="e">
        <f t="shared" si="40"/>
        <v>#DIV/0!</v>
      </c>
      <c r="R115" s="40"/>
    </row>
    <row r="116" spans="1:18" x14ac:dyDescent="0.2">
      <c r="A116" s="9">
        <f t="shared" si="28"/>
        <v>1</v>
      </c>
      <c r="B116" s="1">
        <f t="shared" si="30"/>
        <v>107</v>
      </c>
      <c r="C116" s="1">
        <f t="shared" si="31"/>
        <v>2020</v>
      </c>
      <c r="D116" s="10">
        <f t="shared" si="32"/>
        <v>47058</v>
      </c>
      <c r="E116" s="19">
        <f t="shared" si="41"/>
        <v>71</v>
      </c>
      <c r="F116" s="50">
        <f t="shared" si="33"/>
        <v>47058</v>
      </c>
      <c r="G116" s="33">
        <v>30</v>
      </c>
      <c r="J116" s="343">
        <f t="shared" si="34"/>
        <v>47058</v>
      </c>
      <c r="K116" s="38">
        <f t="shared" si="42"/>
        <v>71</v>
      </c>
      <c r="L116" s="30" t="e">
        <f t="shared" si="35"/>
        <v>#DIV/0!</v>
      </c>
      <c r="M116" s="31" t="e">
        <f t="shared" si="36"/>
        <v>#DIV/0!</v>
      </c>
      <c r="N116" s="30" t="e">
        <f t="shared" si="37"/>
        <v>#DIV/0!</v>
      </c>
      <c r="O116" s="30" t="e">
        <f t="shared" si="38"/>
        <v>#DIV/0!</v>
      </c>
      <c r="P116" s="30" t="e">
        <f t="shared" si="39"/>
        <v>#DIV/0!</v>
      </c>
      <c r="Q116" s="32" t="e">
        <f t="shared" si="40"/>
        <v>#DIV/0!</v>
      </c>
      <c r="R116" s="40"/>
    </row>
    <row r="117" spans="1:18" x14ac:dyDescent="0.2">
      <c r="A117" s="9">
        <f t="shared" si="28"/>
        <v>1</v>
      </c>
      <c r="B117" s="1">
        <f t="shared" si="30"/>
        <v>108</v>
      </c>
      <c r="C117" s="1">
        <f t="shared" si="31"/>
        <v>2020</v>
      </c>
      <c r="D117" s="10">
        <f t="shared" si="32"/>
        <v>47088</v>
      </c>
      <c r="E117" s="19">
        <f t="shared" si="41"/>
        <v>72</v>
      </c>
      <c r="F117" s="50">
        <f t="shared" si="33"/>
        <v>47088</v>
      </c>
      <c r="G117" s="33">
        <v>30</v>
      </c>
      <c r="J117" s="343">
        <f t="shared" si="34"/>
        <v>47088</v>
      </c>
      <c r="K117" s="38">
        <f t="shared" si="42"/>
        <v>72</v>
      </c>
      <c r="L117" s="30" t="e">
        <f t="shared" si="35"/>
        <v>#DIV/0!</v>
      </c>
      <c r="M117" s="31" t="e">
        <f t="shared" si="36"/>
        <v>#DIV/0!</v>
      </c>
      <c r="N117" s="30" t="e">
        <f t="shared" si="37"/>
        <v>#DIV/0!</v>
      </c>
      <c r="O117" s="30" t="e">
        <f t="shared" si="38"/>
        <v>#DIV/0!</v>
      </c>
      <c r="P117" s="30" t="e">
        <f t="shared" si="39"/>
        <v>#DIV/0!</v>
      </c>
      <c r="Q117" s="32" t="e">
        <f t="shared" si="40"/>
        <v>#DIV/0!</v>
      </c>
      <c r="R117" s="40"/>
    </row>
    <row r="118" spans="1:18" x14ac:dyDescent="0.2">
      <c r="A118" s="9">
        <f t="shared" si="28"/>
        <v>1</v>
      </c>
      <c r="B118" s="1">
        <f t="shared" si="30"/>
        <v>109</v>
      </c>
      <c r="C118" s="1">
        <f t="shared" si="31"/>
        <v>2020</v>
      </c>
      <c r="D118" s="10">
        <f t="shared" si="32"/>
        <v>47119</v>
      </c>
      <c r="E118" s="19">
        <f t="shared" si="41"/>
        <v>73</v>
      </c>
      <c r="F118" s="50">
        <f t="shared" si="33"/>
        <v>47119</v>
      </c>
      <c r="G118" s="33">
        <v>30</v>
      </c>
      <c r="J118" s="343">
        <f t="shared" si="34"/>
        <v>47119</v>
      </c>
      <c r="K118" s="38">
        <f t="shared" si="42"/>
        <v>73</v>
      </c>
      <c r="L118" s="30" t="e">
        <f t="shared" si="35"/>
        <v>#DIV/0!</v>
      </c>
      <c r="M118" s="31" t="e">
        <f t="shared" si="36"/>
        <v>#DIV/0!</v>
      </c>
      <c r="N118" s="30" t="e">
        <f t="shared" si="37"/>
        <v>#DIV/0!</v>
      </c>
      <c r="O118" s="30" t="e">
        <f t="shared" si="38"/>
        <v>#DIV/0!</v>
      </c>
      <c r="P118" s="30" t="e">
        <f t="shared" si="39"/>
        <v>#DIV/0!</v>
      </c>
      <c r="Q118" s="32" t="e">
        <f t="shared" si="40"/>
        <v>#DIV/0!</v>
      </c>
      <c r="R118" s="40"/>
    </row>
    <row r="119" spans="1:18" x14ac:dyDescent="0.2">
      <c r="A119" s="9">
        <f t="shared" si="28"/>
        <v>1</v>
      </c>
      <c r="B119" s="1">
        <f t="shared" si="30"/>
        <v>110</v>
      </c>
      <c r="C119" s="1">
        <f t="shared" si="31"/>
        <v>2020</v>
      </c>
      <c r="D119" s="10">
        <f t="shared" si="32"/>
        <v>47150</v>
      </c>
      <c r="E119" s="19">
        <f t="shared" si="41"/>
        <v>74</v>
      </c>
      <c r="F119" s="50">
        <f t="shared" si="33"/>
        <v>47150</v>
      </c>
      <c r="G119" s="33">
        <v>30</v>
      </c>
      <c r="J119" s="343">
        <f t="shared" si="34"/>
        <v>47150</v>
      </c>
      <c r="K119" s="38">
        <f t="shared" si="42"/>
        <v>74</v>
      </c>
      <c r="L119" s="30" t="e">
        <f t="shared" si="35"/>
        <v>#DIV/0!</v>
      </c>
      <c r="M119" s="31" t="e">
        <f t="shared" si="36"/>
        <v>#DIV/0!</v>
      </c>
      <c r="N119" s="30" t="e">
        <f t="shared" si="37"/>
        <v>#DIV/0!</v>
      </c>
      <c r="O119" s="30" t="e">
        <f t="shared" si="38"/>
        <v>#DIV/0!</v>
      </c>
      <c r="P119" s="30" t="e">
        <f t="shared" si="39"/>
        <v>#DIV/0!</v>
      </c>
      <c r="Q119" s="32" t="e">
        <f t="shared" si="40"/>
        <v>#DIV/0!</v>
      </c>
      <c r="R119" s="40"/>
    </row>
    <row r="120" spans="1:18" x14ac:dyDescent="0.2">
      <c r="A120" s="9">
        <f t="shared" si="28"/>
        <v>1</v>
      </c>
      <c r="B120" s="1">
        <f t="shared" si="30"/>
        <v>111</v>
      </c>
      <c r="C120" s="1">
        <f t="shared" si="31"/>
        <v>2020</v>
      </c>
      <c r="D120" s="10">
        <f t="shared" si="32"/>
        <v>47178</v>
      </c>
      <c r="E120" s="19">
        <f t="shared" si="41"/>
        <v>75</v>
      </c>
      <c r="F120" s="50">
        <f t="shared" si="33"/>
        <v>47178</v>
      </c>
      <c r="G120" s="33">
        <v>30</v>
      </c>
      <c r="J120" s="343">
        <f t="shared" si="34"/>
        <v>47178</v>
      </c>
      <c r="K120" s="38">
        <f t="shared" si="42"/>
        <v>75</v>
      </c>
      <c r="L120" s="30" t="e">
        <f t="shared" si="35"/>
        <v>#DIV/0!</v>
      </c>
      <c r="M120" s="31" t="e">
        <f t="shared" si="36"/>
        <v>#DIV/0!</v>
      </c>
      <c r="N120" s="30" t="e">
        <f t="shared" si="37"/>
        <v>#DIV/0!</v>
      </c>
      <c r="O120" s="30" t="e">
        <f t="shared" si="38"/>
        <v>#DIV/0!</v>
      </c>
      <c r="P120" s="30" t="e">
        <f t="shared" si="39"/>
        <v>#DIV/0!</v>
      </c>
      <c r="Q120" s="32" t="e">
        <f t="shared" si="40"/>
        <v>#DIV/0!</v>
      </c>
      <c r="R120" s="40"/>
    </row>
    <row r="121" spans="1:18" x14ac:dyDescent="0.2">
      <c r="A121" s="9">
        <f t="shared" si="28"/>
        <v>1</v>
      </c>
      <c r="B121" s="1">
        <f t="shared" si="30"/>
        <v>112</v>
      </c>
      <c r="C121" s="1">
        <f t="shared" si="31"/>
        <v>2020</v>
      </c>
      <c r="D121" s="10">
        <f t="shared" si="32"/>
        <v>47209</v>
      </c>
      <c r="E121" s="19">
        <f t="shared" si="41"/>
        <v>76</v>
      </c>
      <c r="F121" s="50">
        <f t="shared" si="33"/>
        <v>47209</v>
      </c>
      <c r="G121" s="33">
        <v>30</v>
      </c>
      <c r="J121" s="343">
        <f t="shared" si="34"/>
        <v>47209</v>
      </c>
      <c r="K121" s="38">
        <f t="shared" si="42"/>
        <v>76</v>
      </c>
      <c r="L121" s="30" t="e">
        <f t="shared" si="35"/>
        <v>#DIV/0!</v>
      </c>
      <c r="M121" s="31" t="e">
        <f t="shared" si="36"/>
        <v>#DIV/0!</v>
      </c>
      <c r="N121" s="30" t="e">
        <f t="shared" si="37"/>
        <v>#DIV/0!</v>
      </c>
      <c r="O121" s="30" t="e">
        <f t="shared" si="38"/>
        <v>#DIV/0!</v>
      </c>
      <c r="P121" s="30" t="e">
        <f t="shared" si="39"/>
        <v>#DIV/0!</v>
      </c>
      <c r="Q121" s="32" t="e">
        <f t="shared" si="40"/>
        <v>#DIV/0!</v>
      </c>
      <c r="R121" s="40"/>
    </row>
    <row r="122" spans="1:18" x14ac:dyDescent="0.2">
      <c r="A122" s="9">
        <f t="shared" si="28"/>
        <v>1</v>
      </c>
      <c r="B122" s="1">
        <f t="shared" si="30"/>
        <v>113</v>
      </c>
      <c r="C122" s="1">
        <f t="shared" si="31"/>
        <v>2020</v>
      </c>
      <c r="D122" s="10">
        <f t="shared" si="32"/>
        <v>47239</v>
      </c>
      <c r="E122" s="19">
        <f t="shared" si="41"/>
        <v>77</v>
      </c>
      <c r="F122" s="50">
        <f t="shared" si="33"/>
        <v>47239</v>
      </c>
      <c r="G122" s="33">
        <v>30</v>
      </c>
      <c r="J122" s="343">
        <f t="shared" si="34"/>
        <v>47239</v>
      </c>
      <c r="K122" s="38">
        <f t="shared" si="42"/>
        <v>77</v>
      </c>
      <c r="L122" s="30" t="e">
        <f t="shared" si="35"/>
        <v>#DIV/0!</v>
      </c>
      <c r="M122" s="31" t="e">
        <f t="shared" si="36"/>
        <v>#DIV/0!</v>
      </c>
      <c r="N122" s="30" t="e">
        <f t="shared" si="37"/>
        <v>#DIV/0!</v>
      </c>
      <c r="O122" s="30" t="e">
        <f t="shared" si="38"/>
        <v>#DIV/0!</v>
      </c>
      <c r="P122" s="30" t="e">
        <f t="shared" si="39"/>
        <v>#DIV/0!</v>
      </c>
      <c r="Q122" s="32" t="e">
        <f t="shared" si="40"/>
        <v>#DIV/0!</v>
      </c>
      <c r="R122" s="40"/>
    </row>
    <row r="123" spans="1:18" x14ac:dyDescent="0.2">
      <c r="A123" s="9">
        <f t="shared" si="28"/>
        <v>1</v>
      </c>
      <c r="B123" s="1">
        <f t="shared" si="30"/>
        <v>114</v>
      </c>
      <c r="C123" s="1">
        <f t="shared" si="31"/>
        <v>2020</v>
      </c>
      <c r="D123" s="10">
        <f t="shared" si="32"/>
        <v>47270</v>
      </c>
      <c r="E123" s="19">
        <f t="shared" si="41"/>
        <v>78</v>
      </c>
      <c r="F123" s="50">
        <f t="shared" si="33"/>
        <v>47270</v>
      </c>
      <c r="G123" s="33">
        <v>30</v>
      </c>
      <c r="J123" s="343">
        <f t="shared" si="34"/>
        <v>47270</v>
      </c>
      <c r="K123" s="38">
        <f t="shared" si="42"/>
        <v>78</v>
      </c>
      <c r="L123" s="30" t="e">
        <f t="shared" si="35"/>
        <v>#DIV/0!</v>
      </c>
      <c r="M123" s="31" t="e">
        <f t="shared" si="36"/>
        <v>#DIV/0!</v>
      </c>
      <c r="N123" s="30" t="e">
        <f t="shared" si="37"/>
        <v>#DIV/0!</v>
      </c>
      <c r="O123" s="30" t="e">
        <f t="shared" si="38"/>
        <v>#DIV/0!</v>
      </c>
      <c r="P123" s="30" t="e">
        <f t="shared" si="39"/>
        <v>#DIV/0!</v>
      </c>
      <c r="Q123" s="32" t="e">
        <f t="shared" si="40"/>
        <v>#DIV/0!</v>
      </c>
      <c r="R123" s="40"/>
    </row>
    <row r="124" spans="1:18" x14ac:dyDescent="0.2">
      <c r="A124" s="9">
        <f t="shared" si="28"/>
        <v>1</v>
      </c>
      <c r="B124" s="1">
        <f t="shared" si="30"/>
        <v>115</v>
      </c>
      <c r="C124" s="1">
        <f t="shared" si="31"/>
        <v>2020</v>
      </c>
      <c r="D124" s="10">
        <f t="shared" si="32"/>
        <v>47300</v>
      </c>
      <c r="E124" s="19">
        <f t="shared" si="41"/>
        <v>79</v>
      </c>
      <c r="F124" s="50">
        <f t="shared" si="33"/>
        <v>47300</v>
      </c>
      <c r="G124" s="33">
        <v>30</v>
      </c>
      <c r="J124" s="343">
        <f t="shared" si="34"/>
        <v>47300</v>
      </c>
      <c r="K124" s="38">
        <f t="shared" si="42"/>
        <v>79</v>
      </c>
      <c r="L124" s="30" t="e">
        <f t="shared" si="35"/>
        <v>#DIV/0!</v>
      </c>
      <c r="M124" s="31" t="e">
        <f t="shared" si="36"/>
        <v>#DIV/0!</v>
      </c>
      <c r="N124" s="30" t="e">
        <f t="shared" si="37"/>
        <v>#DIV/0!</v>
      </c>
      <c r="O124" s="30" t="e">
        <f t="shared" si="38"/>
        <v>#DIV/0!</v>
      </c>
      <c r="P124" s="30" t="e">
        <f t="shared" si="39"/>
        <v>#DIV/0!</v>
      </c>
      <c r="Q124" s="32" t="e">
        <f t="shared" si="40"/>
        <v>#DIV/0!</v>
      </c>
      <c r="R124" s="40"/>
    </row>
    <row r="125" spans="1:18" x14ac:dyDescent="0.2">
      <c r="A125" s="9">
        <f t="shared" si="28"/>
        <v>1</v>
      </c>
      <c r="B125" s="1">
        <f t="shared" si="30"/>
        <v>116</v>
      </c>
      <c r="C125" s="1">
        <f t="shared" si="31"/>
        <v>2020</v>
      </c>
      <c r="D125" s="10">
        <f t="shared" si="32"/>
        <v>47331</v>
      </c>
      <c r="E125" s="19">
        <f t="shared" si="41"/>
        <v>80</v>
      </c>
      <c r="F125" s="50">
        <f t="shared" si="33"/>
        <v>47331</v>
      </c>
      <c r="G125" s="33">
        <v>30</v>
      </c>
      <c r="J125" s="343">
        <f t="shared" si="34"/>
        <v>47331</v>
      </c>
      <c r="K125" s="38">
        <f t="shared" si="42"/>
        <v>80</v>
      </c>
      <c r="L125" s="30" t="e">
        <f t="shared" si="35"/>
        <v>#DIV/0!</v>
      </c>
      <c r="M125" s="31" t="e">
        <f t="shared" si="36"/>
        <v>#DIV/0!</v>
      </c>
      <c r="N125" s="30" t="e">
        <f t="shared" si="37"/>
        <v>#DIV/0!</v>
      </c>
      <c r="O125" s="30" t="e">
        <f t="shared" si="38"/>
        <v>#DIV/0!</v>
      </c>
      <c r="P125" s="30" t="e">
        <f t="shared" si="39"/>
        <v>#DIV/0!</v>
      </c>
      <c r="Q125" s="32" t="e">
        <f t="shared" si="40"/>
        <v>#DIV/0!</v>
      </c>
      <c r="R125" s="40"/>
    </row>
    <row r="126" spans="1:18" x14ac:dyDescent="0.2">
      <c r="A126" s="9">
        <f t="shared" si="28"/>
        <v>1</v>
      </c>
      <c r="B126" s="1">
        <f t="shared" si="30"/>
        <v>117</v>
      </c>
      <c r="C126" s="1">
        <f t="shared" si="31"/>
        <v>2020</v>
      </c>
      <c r="D126" s="10">
        <f t="shared" si="32"/>
        <v>47362</v>
      </c>
      <c r="E126" s="19">
        <f t="shared" si="41"/>
        <v>81</v>
      </c>
      <c r="F126" s="50">
        <f t="shared" si="33"/>
        <v>47362</v>
      </c>
      <c r="G126" s="33">
        <v>30</v>
      </c>
      <c r="J126" s="343">
        <f t="shared" si="34"/>
        <v>47362</v>
      </c>
      <c r="K126" s="38">
        <f t="shared" si="42"/>
        <v>81</v>
      </c>
      <c r="L126" s="30" t="e">
        <f t="shared" si="35"/>
        <v>#DIV/0!</v>
      </c>
      <c r="M126" s="31" t="e">
        <f t="shared" si="36"/>
        <v>#DIV/0!</v>
      </c>
      <c r="N126" s="30" t="e">
        <f t="shared" si="37"/>
        <v>#DIV/0!</v>
      </c>
      <c r="O126" s="30" t="e">
        <f t="shared" si="38"/>
        <v>#DIV/0!</v>
      </c>
      <c r="P126" s="30" t="e">
        <f t="shared" si="39"/>
        <v>#DIV/0!</v>
      </c>
      <c r="Q126" s="32" t="e">
        <f t="shared" si="40"/>
        <v>#DIV/0!</v>
      </c>
      <c r="R126" s="40"/>
    </row>
    <row r="127" spans="1:18" x14ac:dyDescent="0.2">
      <c r="A127" s="9">
        <f t="shared" si="28"/>
        <v>1</v>
      </c>
      <c r="B127" s="1">
        <f t="shared" si="30"/>
        <v>118</v>
      </c>
      <c r="C127" s="1">
        <f t="shared" si="31"/>
        <v>2020</v>
      </c>
      <c r="D127" s="10">
        <f t="shared" si="32"/>
        <v>47392</v>
      </c>
      <c r="E127" s="19">
        <f t="shared" si="41"/>
        <v>82</v>
      </c>
      <c r="F127" s="50">
        <f t="shared" si="33"/>
        <v>47392</v>
      </c>
      <c r="G127" s="33">
        <v>30</v>
      </c>
      <c r="J127" s="343">
        <f t="shared" si="34"/>
        <v>47392</v>
      </c>
      <c r="K127" s="38">
        <f t="shared" si="42"/>
        <v>82</v>
      </c>
      <c r="L127" s="30" t="e">
        <f t="shared" si="35"/>
        <v>#DIV/0!</v>
      </c>
      <c r="M127" s="31" t="e">
        <f t="shared" si="36"/>
        <v>#DIV/0!</v>
      </c>
      <c r="N127" s="30" t="e">
        <f t="shared" si="37"/>
        <v>#DIV/0!</v>
      </c>
      <c r="O127" s="30" t="e">
        <f t="shared" si="38"/>
        <v>#DIV/0!</v>
      </c>
      <c r="P127" s="30" t="e">
        <f t="shared" si="39"/>
        <v>#DIV/0!</v>
      </c>
      <c r="Q127" s="32" t="e">
        <f t="shared" si="40"/>
        <v>#DIV/0!</v>
      </c>
      <c r="R127" s="40"/>
    </row>
    <row r="128" spans="1:18" x14ac:dyDescent="0.2">
      <c r="A128" s="9">
        <f t="shared" si="28"/>
        <v>1</v>
      </c>
      <c r="B128" s="1">
        <f t="shared" si="30"/>
        <v>119</v>
      </c>
      <c r="C128" s="1">
        <f t="shared" si="31"/>
        <v>2020</v>
      </c>
      <c r="D128" s="10">
        <f t="shared" si="32"/>
        <v>47423</v>
      </c>
      <c r="E128" s="19">
        <f t="shared" si="41"/>
        <v>83</v>
      </c>
      <c r="F128" s="50">
        <f t="shared" si="33"/>
        <v>47423</v>
      </c>
      <c r="G128" s="33">
        <v>30</v>
      </c>
      <c r="J128" s="343">
        <f t="shared" si="34"/>
        <v>47423</v>
      </c>
      <c r="K128" s="38">
        <f t="shared" si="42"/>
        <v>83</v>
      </c>
      <c r="L128" s="30" t="e">
        <f t="shared" si="35"/>
        <v>#DIV/0!</v>
      </c>
      <c r="M128" s="31" t="e">
        <f t="shared" si="36"/>
        <v>#DIV/0!</v>
      </c>
      <c r="N128" s="30" t="e">
        <f t="shared" si="37"/>
        <v>#DIV/0!</v>
      </c>
      <c r="O128" s="30" t="e">
        <f t="shared" si="38"/>
        <v>#DIV/0!</v>
      </c>
      <c r="P128" s="30" t="e">
        <f t="shared" si="39"/>
        <v>#DIV/0!</v>
      </c>
      <c r="Q128" s="32" t="e">
        <f t="shared" si="40"/>
        <v>#DIV/0!</v>
      </c>
      <c r="R128" s="40"/>
    </row>
    <row r="129" spans="1:18" x14ac:dyDescent="0.2">
      <c r="A129" s="9">
        <f t="shared" si="28"/>
        <v>1</v>
      </c>
      <c r="B129" s="1">
        <f t="shared" si="30"/>
        <v>120</v>
      </c>
      <c r="C129" s="1">
        <f t="shared" si="31"/>
        <v>2020</v>
      </c>
      <c r="D129" s="10">
        <f t="shared" si="32"/>
        <v>47453</v>
      </c>
      <c r="E129" s="19">
        <f t="shared" si="41"/>
        <v>84</v>
      </c>
      <c r="F129" s="50">
        <f t="shared" si="33"/>
        <v>47453</v>
      </c>
      <c r="G129" s="33">
        <v>30</v>
      </c>
      <c r="J129" s="343">
        <f t="shared" si="34"/>
        <v>47453</v>
      </c>
      <c r="K129" s="38">
        <f t="shared" si="42"/>
        <v>84</v>
      </c>
      <c r="L129" s="30" t="e">
        <f t="shared" si="35"/>
        <v>#DIV/0!</v>
      </c>
      <c r="M129" s="31" t="e">
        <f t="shared" si="36"/>
        <v>#DIV/0!</v>
      </c>
      <c r="N129" s="30" t="e">
        <f t="shared" si="37"/>
        <v>#DIV/0!</v>
      </c>
      <c r="O129" s="30" t="e">
        <f t="shared" si="38"/>
        <v>#DIV/0!</v>
      </c>
      <c r="P129" s="30" t="e">
        <f t="shared" si="39"/>
        <v>#DIV/0!</v>
      </c>
      <c r="Q129" s="32" t="e">
        <f t="shared" si="40"/>
        <v>#DIV/0!</v>
      </c>
      <c r="R129" s="40"/>
    </row>
    <row r="130" spans="1:18" x14ac:dyDescent="0.2">
      <c r="A130" s="9">
        <f t="shared" si="28"/>
        <v>1</v>
      </c>
      <c r="B130" s="1">
        <f t="shared" si="30"/>
        <v>121</v>
      </c>
      <c r="C130" s="1">
        <f t="shared" si="31"/>
        <v>2020</v>
      </c>
      <c r="D130" s="10">
        <f t="shared" si="32"/>
        <v>47484</v>
      </c>
      <c r="E130" s="19">
        <f t="shared" si="41"/>
        <v>85</v>
      </c>
      <c r="F130" s="50">
        <f t="shared" si="33"/>
        <v>47484</v>
      </c>
      <c r="G130" s="33">
        <v>30</v>
      </c>
      <c r="J130" s="343">
        <f t="shared" si="34"/>
        <v>47484</v>
      </c>
      <c r="K130" s="38">
        <f t="shared" si="42"/>
        <v>85</v>
      </c>
      <c r="L130" s="30" t="e">
        <f t="shared" si="35"/>
        <v>#DIV/0!</v>
      </c>
      <c r="M130" s="31" t="e">
        <f t="shared" si="36"/>
        <v>#DIV/0!</v>
      </c>
      <c r="N130" s="30" t="e">
        <f t="shared" si="37"/>
        <v>#DIV/0!</v>
      </c>
      <c r="O130" s="30" t="e">
        <f t="shared" si="38"/>
        <v>#DIV/0!</v>
      </c>
      <c r="P130" s="30" t="e">
        <f t="shared" si="39"/>
        <v>#DIV/0!</v>
      </c>
      <c r="Q130" s="32" t="e">
        <f t="shared" si="40"/>
        <v>#DIV/0!</v>
      </c>
      <c r="R130" s="40"/>
    </row>
    <row r="131" spans="1:18" x14ac:dyDescent="0.2">
      <c r="A131" s="9">
        <f t="shared" si="28"/>
        <v>1</v>
      </c>
      <c r="B131" s="1">
        <f t="shared" si="30"/>
        <v>122</v>
      </c>
      <c r="C131" s="1">
        <f t="shared" si="31"/>
        <v>2020</v>
      </c>
      <c r="D131" s="10">
        <f t="shared" si="32"/>
        <v>47515</v>
      </c>
      <c r="E131" s="19">
        <f t="shared" si="41"/>
        <v>86</v>
      </c>
      <c r="F131" s="50">
        <f t="shared" si="33"/>
        <v>47515</v>
      </c>
      <c r="G131" s="33">
        <v>30</v>
      </c>
      <c r="J131" s="343">
        <f t="shared" si="34"/>
        <v>47515</v>
      </c>
      <c r="K131" s="38">
        <f t="shared" si="42"/>
        <v>86</v>
      </c>
      <c r="L131" s="30" t="e">
        <f t="shared" si="35"/>
        <v>#DIV/0!</v>
      </c>
      <c r="M131" s="31" t="e">
        <f t="shared" si="36"/>
        <v>#DIV/0!</v>
      </c>
      <c r="N131" s="30" t="e">
        <f t="shared" si="37"/>
        <v>#DIV/0!</v>
      </c>
      <c r="O131" s="30" t="e">
        <f t="shared" si="38"/>
        <v>#DIV/0!</v>
      </c>
      <c r="P131" s="30" t="e">
        <f t="shared" si="39"/>
        <v>#DIV/0!</v>
      </c>
      <c r="Q131" s="32" t="e">
        <f t="shared" si="40"/>
        <v>#DIV/0!</v>
      </c>
      <c r="R131" s="40"/>
    </row>
    <row r="132" spans="1:18" x14ac:dyDescent="0.2">
      <c r="A132" s="9">
        <f t="shared" si="28"/>
        <v>1</v>
      </c>
      <c r="B132" s="1">
        <f t="shared" si="30"/>
        <v>123</v>
      </c>
      <c r="C132" s="1">
        <f t="shared" si="31"/>
        <v>2020</v>
      </c>
      <c r="D132" s="10">
        <f t="shared" si="32"/>
        <v>47543</v>
      </c>
      <c r="E132" s="19">
        <f t="shared" si="41"/>
        <v>87</v>
      </c>
      <c r="F132" s="50">
        <f t="shared" si="33"/>
        <v>47543</v>
      </c>
      <c r="G132" s="33">
        <v>30</v>
      </c>
      <c r="J132" s="343">
        <f t="shared" si="34"/>
        <v>47543</v>
      </c>
      <c r="K132" s="38">
        <f t="shared" si="42"/>
        <v>87</v>
      </c>
      <c r="L132" s="30" t="e">
        <f t="shared" si="35"/>
        <v>#DIV/0!</v>
      </c>
      <c r="M132" s="31" t="e">
        <f t="shared" si="36"/>
        <v>#DIV/0!</v>
      </c>
      <c r="N132" s="30" t="e">
        <f t="shared" si="37"/>
        <v>#DIV/0!</v>
      </c>
      <c r="O132" s="30" t="e">
        <f t="shared" si="38"/>
        <v>#DIV/0!</v>
      </c>
      <c r="P132" s="30" t="e">
        <f t="shared" si="39"/>
        <v>#DIV/0!</v>
      </c>
      <c r="Q132" s="32" t="e">
        <f t="shared" si="40"/>
        <v>#DIV/0!</v>
      </c>
      <c r="R132" s="40"/>
    </row>
    <row r="133" spans="1:18" x14ac:dyDescent="0.2">
      <c r="A133" s="9">
        <f t="shared" si="28"/>
        <v>1</v>
      </c>
      <c r="B133" s="1">
        <f t="shared" si="30"/>
        <v>124</v>
      </c>
      <c r="C133" s="1">
        <f t="shared" si="31"/>
        <v>2020</v>
      </c>
      <c r="D133" s="10">
        <f t="shared" si="32"/>
        <v>47574</v>
      </c>
      <c r="E133" s="19">
        <f t="shared" si="41"/>
        <v>88</v>
      </c>
      <c r="F133" s="50">
        <f t="shared" si="33"/>
        <v>47574</v>
      </c>
      <c r="G133" s="33">
        <v>30</v>
      </c>
      <c r="J133" s="343">
        <f t="shared" si="34"/>
        <v>47574</v>
      </c>
      <c r="K133" s="38">
        <f t="shared" si="42"/>
        <v>88</v>
      </c>
      <c r="L133" s="30" t="e">
        <f t="shared" si="35"/>
        <v>#DIV/0!</v>
      </c>
      <c r="M133" s="31" t="e">
        <f t="shared" si="36"/>
        <v>#DIV/0!</v>
      </c>
      <c r="N133" s="30" t="e">
        <f t="shared" si="37"/>
        <v>#DIV/0!</v>
      </c>
      <c r="O133" s="30" t="e">
        <f t="shared" si="38"/>
        <v>#DIV/0!</v>
      </c>
      <c r="P133" s="30" t="e">
        <f t="shared" si="39"/>
        <v>#DIV/0!</v>
      </c>
      <c r="Q133" s="32" t="e">
        <f t="shared" si="40"/>
        <v>#DIV/0!</v>
      </c>
      <c r="R133" s="40"/>
    </row>
    <row r="134" spans="1:18" x14ac:dyDescent="0.2">
      <c r="A134" s="9">
        <f t="shared" si="28"/>
        <v>1</v>
      </c>
      <c r="B134" s="1">
        <f t="shared" si="30"/>
        <v>125</v>
      </c>
      <c r="C134" s="1">
        <f t="shared" si="31"/>
        <v>2020</v>
      </c>
      <c r="D134" s="10">
        <f t="shared" si="32"/>
        <v>47604</v>
      </c>
      <c r="E134" s="19">
        <f t="shared" si="41"/>
        <v>89</v>
      </c>
      <c r="F134" s="50">
        <f t="shared" si="33"/>
        <v>47604</v>
      </c>
      <c r="G134" s="33">
        <v>30</v>
      </c>
      <c r="J134" s="343">
        <f t="shared" si="34"/>
        <v>47604</v>
      </c>
      <c r="K134" s="38">
        <f t="shared" si="42"/>
        <v>89</v>
      </c>
      <c r="L134" s="30" t="e">
        <f t="shared" si="35"/>
        <v>#DIV/0!</v>
      </c>
      <c r="M134" s="31" t="e">
        <f t="shared" si="36"/>
        <v>#DIV/0!</v>
      </c>
      <c r="N134" s="30" t="e">
        <f t="shared" si="37"/>
        <v>#DIV/0!</v>
      </c>
      <c r="O134" s="30" t="e">
        <f t="shared" si="38"/>
        <v>#DIV/0!</v>
      </c>
      <c r="P134" s="30" t="e">
        <f t="shared" si="39"/>
        <v>#DIV/0!</v>
      </c>
      <c r="Q134" s="32" t="e">
        <f t="shared" si="40"/>
        <v>#DIV/0!</v>
      </c>
      <c r="R134" s="40"/>
    </row>
    <row r="135" spans="1:18" x14ac:dyDescent="0.2">
      <c r="A135" s="9">
        <f t="shared" si="28"/>
        <v>1</v>
      </c>
      <c r="B135" s="1">
        <f t="shared" si="30"/>
        <v>126</v>
      </c>
      <c r="C135" s="1">
        <f t="shared" si="31"/>
        <v>2020</v>
      </c>
      <c r="D135" s="10">
        <f t="shared" si="32"/>
        <v>47635</v>
      </c>
      <c r="E135" s="19">
        <f t="shared" si="41"/>
        <v>90</v>
      </c>
      <c r="F135" s="50">
        <f t="shared" si="33"/>
        <v>47635</v>
      </c>
      <c r="G135" s="33">
        <v>30</v>
      </c>
      <c r="J135" s="343">
        <f t="shared" si="34"/>
        <v>47635</v>
      </c>
      <c r="K135" s="38">
        <f t="shared" si="42"/>
        <v>90</v>
      </c>
      <c r="L135" s="30" t="e">
        <f t="shared" si="35"/>
        <v>#DIV/0!</v>
      </c>
      <c r="M135" s="31" t="e">
        <f t="shared" si="36"/>
        <v>#DIV/0!</v>
      </c>
      <c r="N135" s="30" t="e">
        <f t="shared" si="37"/>
        <v>#DIV/0!</v>
      </c>
      <c r="O135" s="30" t="e">
        <f t="shared" si="38"/>
        <v>#DIV/0!</v>
      </c>
      <c r="P135" s="30" t="e">
        <f t="shared" si="39"/>
        <v>#DIV/0!</v>
      </c>
      <c r="Q135" s="32" t="e">
        <f t="shared" si="40"/>
        <v>#DIV/0!</v>
      </c>
      <c r="R135" s="40"/>
    </row>
    <row r="136" spans="1:18" x14ac:dyDescent="0.2">
      <c r="A136" s="9">
        <f t="shared" si="28"/>
        <v>1</v>
      </c>
      <c r="B136" s="1">
        <f t="shared" si="30"/>
        <v>127</v>
      </c>
      <c r="C136" s="1">
        <f t="shared" si="31"/>
        <v>2020</v>
      </c>
      <c r="D136" s="10">
        <f t="shared" si="32"/>
        <v>47665</v>
      </c>
      <c r="E136" s="19">
        <f t="shared" si="41"/>
        <v>91</v>
      </c>
      <c r="F136" s="50">
        <f t="shared" si="33"/>
        <v>47665</v>
      </c>
      <c r="G136" s="33">
        <v>30</v>
      </c>
      <c r="J136" s="343">
        <f t="shared" si="34"/>
        <v>47665</v>
      </c>
      <c r="K136" s="38">
        <f t="shared" si="42"/>
        <v>91</v>
      </c>
      <c r="L136" s="30" t="e">
        <f t="shared" si="35"/>
        <v>#DIV/0!</v>
      </c>
      <c r="M136" s="31" t="e">
        <f t="shared" si="36"/>
        <v>#DIV/0!</v>
      </c>
      <c r="N136" s="30" t="e">
        <f t="shared" si="37"/>
        <v>#DIV/0!</v>
      </c>
      <c r="O136" s="30" t="e">
        <f t="shared" si="38"/>
        <v>#DIV/0!</v>
      </c>
      <c r="P136" s="30" t="e">
        <f t="shared" si="39"/>
        <v>#DIV/0!</v>
      </c>
      <c r="Q136" s="32" t="e">
        <f t="shared" si="40"/>
        <v>#DIV/0!</v>
      </c>
      <c r="R136" s="40"/>
    </row>
    <row r="137" spans="1:18" x14ac:dyDescent="0.2">
      <c r="A137" s="9">
        <f t="shared" si="28"/>
        <v>1</v>
      </c>
      <c r="B137" s="1">
        <f t="shared" si="30"/>
        <v>128</v>
      </c>
      <c r="C137" s="1">
        <f t="shared" si="31"/>
        <v>2020</v>
      </c>
      <c r="D137" s="10">
        <f t="shared" si="32"/>
        <v>47696</v>
      </c>
      <c r="E137" s="19">
        <f t="shared" si="41"/>
        <v>92</v>
      </c>
      <c r="F137" s="50">
        <f t="shared" si="33"/>
        <v>47696</v>
      </c>
      <c r="G137" s="33">
        <v>30</v>
      </c>
      <c r="J137" s="343">
        <f t="shared" si="34"/>
        <v>47696</v>
      </c>
      <c r="K137" s="38">
        <f t="shared" si="42"/>
        <v>92</v>
      </c>
      <c r="L137" s="30" t="e">
        <f t="shared" si="35"/>
        <v>#DIV/0!</v>
      </c>
      <c r="M137" s="31" t="e">
        <f t="shared" si="36"/>
        <v>#DIV/0!</v>
      </c>
      <c r="N137" s="30" t="e">
        <f t="shared" si="37"/>
        <v>#DIV/0!</v>
      </c>
      <c r="O137" s="30" t="e">
        <f t="shared" si="38"/>
        <v>#DIV/0!</v>
      </c>
      <c r="P137" s="30" t="e">
        <f t="shared" si="39"/>
        <v>#DIV/0!</v>
      </c>
      <c r="Q137" s="32" t="e">
        <f t="shared" si="40"/>
        <v>#DIV/0!</v>
      </c>
      <c r="R137" s="40"/>
    </row>
    <row r="138" spans="1:18" x14ac:dyDescent="0.2">
      <c r="A138" s="9">
        <f t="shared" si="28"/>
        <v>1</v>
      </c>
      <c r="B138" s="1">
        <f t="shared" si="30"/>
        <v>129</v>
      </c>
      <c r="C138" s="1">
        <f t="shared" si="31"/>
        <v>2020</v>
      </c>
      <c r="D138" s="10">
        <f t="shared" si="32"/>
        <v>47727</v>
      </c>
      <c r="E138" s="19">
        <f t="shared" si="41"/>
        <v>93</v>
      </c>
      <c r="F138" s="50">
        <f t="shared" si="33"/>
        <v>47727</v>
      </c>
      <c r="G138" s="33">
        <v>30</v>
      </c>
      <c r="J138" s="343">
        <f t="shared" si="34"/>
        <v>47727</v>
      </c>
      <c r="K138" s="38">
        <f t="shared" si="42"/>
        <v>93</v>
      </c>
      <c r="L138" s="30" t="e">
        <f t="shared" si="35"/>
        <v>#DIV/0!</v>
      </c>
      <c r="M138" s="31" t="e">
        <f t="shared" si="36"/>
        <v>#DIV/0!</v>
      </c>
      <c r="N138" s="30" t="e">
        <f t="shared" si="37"/>
        <v>#DIV/0!</v>
      </c>
      <c r="O138" s="30" t="e">
        <f t="shared" si="38"/>
        <v>#DIV/0!</v>
      </c>
      <c r="P138" s="30" t="e">
        <f t="shared" si="39"/>
        <v>#DIV/0!</v>
      </c>
      <c r="Q138" s="32" t="e">
        <f t="shared" si="40"/>
        <v>#DIV/0!</v>
      </c>
      <c r="R138" s="40"/>
    </row>
    <row r="139" spans="1:18" x14ac:dyDescent="0.2">
      <c r="A139" s="9">
        <f t="shared" si="28"/>
        <v>1</v>
      </c>
      <c r="B139" s="1">
        <f t="shared" si="30"/>
        <v>130</v>
      </c>
      <c r="C139" s="1">
        <f t="shared" si="31"/>
        <v>2020</v>
      </c>
      <c r="D139" s="10">
        <f t="shared" si="32"/>
        <v>47757</v>
      </c>
      <c r="E139" s="19">
        <f t="shared" si="41"/>
        <v>94</v>
      </c>
      <c r="F139" s="50">
        <f t="shared" si="33"/>
        <v>47757</v>
      </c>
      <c r="G139" s="33">
        <v>30</v>
      </c>
      <c r="J139" s="343">
        <f t="shared" si="34"/>
        <v>47757</v>
      </c>
      <c r="K139" s="38">
        <f t="shared" si="42"/>
        <v>94</v>
      </c>
      <c r="L139" s="30" t="e">
        <f t="shared" si="35"/>
        <v>#DIV/0!</v>
      </c>
      <c r="M139" s="31" t="e">
        <f t="shared" si="36"/>
        <v>#DIV/0!</v>
      </c>
      <c r="N139" s="30" t="e">
        <f t="shared" si="37"/>
        <v>#DIV/0!</v>
      </c>
      <c r="O139" s="30" t="e">
        <f t="shared" si="38"/>
        <v>#DIV/0!</v>
      </c>
      <c r="P139" s="30" t="e">
        <f t="shared" si="39"/>
        <v>#DIV/0!</v>
      </c>
      <c r="Q139" s="32" t="e">
        <f t="shared" si="40"/>
        <v>#DIV/0!</v>
      </c>
      <c r="R139" s="40"/>
    </row>
    <row r="140" spans="1:18" x14ac:dyDescent="0.2">
      <c r="A140" s="9">
        <f t="shared" si="28"/>
        <v>1</v>
      </c>
      <c r="B140" s="1">
        <f t="shared" si="30"/>
        <v>131</v>
      </c>
      <c r="C140" s="1">
        <f t="shared" si="31"/>
        <v>2020</v>
      </c>
      <c r="D140" s="10">
        <f t="shared" si="32"/>
        <v>47788</v>
      </c>
      <c r="E140" s="19">
        <f t="shared" si="41"/>
        <v>95</v>
      </c>
      <c r="F140" s="50">
        <f t="shared" si="33"/>
        <v>47788</v>
      </c>
      <c r="G140" s="33">
        <v>30</v>
      </c>
      <c r="J140" s="343">
        <f t="shared" si="34"/>
        <v>47788</v>
      </c>
      <c r="K140" s="38">
        <f t="shared" si="42"/>
        <v>95</v>
      </c>
      <c r="L140" s="30" t="e">
        <f t="shared" si="35"/>
        <v>#DIV/0!</v>
      </c>
      <c r="M140" s="31" t="e">
        <f t="shared" si="36"/>
        <v>#DIV/0!</v>
      </c>
      <c r="N140" s="30" t="e">
        <f t="shared" si="37"/>
        <v>#DIV/0!</v>
      </c>
      <c r="O140" s="30" t="e">
        <f t="shared" si="38"/>
        <v>#DIV/0!</v>
      </c>
      <c r="P140" s="30" t="e">
        <f t="shared" si="39"/>
        <v>#DIV/0!</v>
      </c>
      <c r="Q140" s="32" t="e">
        <f t="shared" si="40"/>
        <v>#DIV/0!</v>
      </c>
      <c r="R140" s="40"/>
    </row>
    <row r="141" spans="1:18" ht="13.5" thickBot="1" x14ac:dyDescent="0.25">
      <c r="A141" s="9">
        <f t="shared" si="28"/>
        <v>1</v>
      </c>
      <c r="B141" s="1">
        <f t="shared" si="30"/>
        <v>132</v>
      </c>
      <c r="C141" s="1">
        <f t="shared" si="31"/>
        <v>2020</v>
      </c>
      <c r="D141" s="10">
        <f t="shared" si="32"/>
        <v>47818</v>
      </c>
      <c r="E141" s="19">
        <f t="shared" si="41"/>
        <v>96</v>
      </c>
      <c r="F141" s="50">
        <f t="shared" si="33"/>
        <v>47818</v>
      </c>
      <c r="G141" s="33">
        <v>30</v>
      </c>
      <c r="J141" s="344">
        <f t="shared" si="34"/>
        <v>47818</v>
      </c>
      <c r="K141" s="66">
        <f t="shared" si="42"/>
        <v>96</v>
      </c>
      <c r="L141" s="67" t="e">
        <f t="shared" si="35"/>
        <v>#DIV/0!</v>
      </c>
      <c r="M141" s="68" t="e">
        <f t="shared" si="36"/>
        <v>#DIV/0!</v>
      </c>
      <c r="N141" s="67" t="e">
        <f t="shared" si="37"/>
        <v>#DIV/0!</v>
      </c>
      <c r="O141" s="67" t="e">
        <f t="shared" si="38"/>
        <v>#DIV/0!</v>
      </c>
      <c r="P141" s="67" t="e">
        <f t="shared" si="39"/>
        <v>#DIV/0!</v>
      </c>
      <c r="Q141" s="69" t="e">
        <f t="shared" si="40"/>
        <v>#DIV/0!</v>
      </c>
      <c r="R141" s="40"/>
    </row>
    <row r="142" spans="1:18" x14ac:dyDescent="0.2">
      <c r="A142" s="9"/>
      <c r="D142" s="10"/>
      <c r="E142" s="19"/>
      <c r="F142" s="50"/>
      <c r="G142" s="33"/>
      <c r="J142" s="1"/>
      <c r="K142" s="39" t="s">
        <v>19</v>
      </c>
      <c r="L142" s="70" t="e">
        <f>SUM(L46:L141)</f>
        <v>#DIV/0!</v>
      </c>
      <c r="M142" s="70" t="e">
        <f>SUM(M21:M141)</f>
        <v>#DIV/0!</v>
      </c>
      <c r="N142" s="70"/>
      <c r="O142" s="70" t="e">
        <f>SUM(O21:O141)</f>
        <v>#DIV/0!</v>
      </c>
      <c r="P142" s="70"/>
      <c r="Q142" s="70"/>
      <c r="R142" s="40"/>
    </row>
    <row r="143" spans="1:18" x14ac:dyDescent="0.2">
      <c r="A143" s="9"/>
      <c r="D143" s="10"/>
      <c r="E143" s="19"/>
      <c r="F143" s="50"/>
      <c r="G143" s="33"/>
      <c r="J143" s="1"/>
      <c r="K143" s="39"/>
      <c r="L143" s="40"/>
      <c r="M143" s="41"/>
      <c r="N143" s="40"/>
      <c r="O143" s="40"/>
      <c r="P143" s="40"/>
      <c r="Q143" s="40"/>
      <c r="R143" s="40"/>
    </row>
    <row r="144" spans="1:18" x14ac:dyDescent="0.2">
      <c r="J144" s="1"/>
      <c r="K144" s="39"/>
      <c r="L144" s="40"/>
      <c r="M144" s="41"/>
      <c r="N144" s="40"/>
      <c r="O144" s="40"/>
      <c r="P144" s="40"/>
      <c r="Q144" s="40"/>
      <c r="R144" s="40"/>
    </row>
    <row r="145" spans="10:18" x14ac:dyDescent="0.2">
      <c r="J145" s="1"/>
      <c r="K145" s="39"/>
      <c r="L145" s="40"/>
      <c r="M145" s="41"/>
      <c r="N145" s="40"/>
      <c r="O145" s="40"/>
      <c r="P145" s="40"/>
      <c r="Q145" s="40"/>
      <c r="R145" s="40"/>
    </row>
    <row r="146" spans="10:18" x14ac:dyDescent="0.2">
      <c r="J146" s="1"/>
      <c r="K146" s="39"/>
      <c r="L146" s="40"/>
      <c r="M146" s="41"/>
      <c r="N146" s="40"/>
      <c r="O146" s="40"/>
      <c r="P146" s="40"/>
      <c r="Q146" s="40"/>
      <c r="R146" s="40"/>
    </row>
    <row r="147" spans="10:18" x14ac:dyDescent="0.2">
      <c r="J147" s="1"/>
      <c r="K147" s="39"/>
      <c r="L147" s="40"/>
      <c r="M147" s="41"/>
      <c r="N147" s="40"/>
      <c r="O147" s="40"/>
      <c r="P147" s="40"/>
      <c r="Q147" s="40"/>
      <c r="R147" s="40"/>
    </row>
    <row r="148" spans="10:18" x14ac:dyDescent="0.2">
      <c r="J148" s="1"/>
      <c r="K148" s="39"/>
      <c r="L148" s="40"/>
      <c r="M148" s="41"/>
      <c r="N148" s="40"/>
      <c r="O148" s="40"/>
      <c r="P148" s="40"/>
      <c r="Q148" s="40"/>
      <c r="R148" s="40"/>
    </row>
    <row r="149" spans="10:18" x14ac:dyDescent="0.2">
      <c r="J149" s="1"/>
      <c r="K149" s="39"/>
      <c r="L149" s="40"/>
      <c r="M149" s="41"/>
      <c r="N149" s="40"/>
      <c r="O149" s="40"/>
      <c r="P149" s="40"/>
      <c r="Q149" s="40"/>
      <c r="R149" s="40"/>
    </row>
    <row r="150" spans="10:18" x14ac:dyDescent="0.2">
      <c r="J150" s="1"/>
      <c r="K150" s="39"/>
      <c r="L150" s="40"/>
      <c r="M150" s="41"/>
      <c r="N150" s="40"/>
      <c r="O150" s="40"/>
      <c r="P150" s="40"/>
      <c r="Q150" s="40"/>
      <c r="R150" s="40"/>
    </row>
    <row r="151" spans="10:18" x14ac:dyDescent="0.2">
      <c r="J151" s="1"/>
      <c r="K151" s="39"/>
      <c r="L151" s="40"/>
      <c r="M151" s="41"/>
      <c r="N151" s="40"/>
      <c r="O151" s="40"/>
      <c r="P151" s="40"/>
      <c r="Q151" s="40"/>
      <c r="R151" s="40"/>
    </row>
    <row r="152" spans="10:18" x14ac:dyDescent="0.2">
      <c r="J152" s="1"/>
      <c r="K152" s="39"/>
      <c r="L152" s="40"/>
      <c r="M152" s="41"/>
      <c r="N152" s="40"/>
      <c r="O152" s="40"/>
      <c r="P152" s="40"/>
      <c r="Q152" s="40"/>
      <c r="R152" s="40"/>
    </row>
    <row r="153" spans="10:18" x14ac:dyDescent="0.2">
      <c r="J153" s="1"/>
      <c r="K153" s="39"/>
      <c r="L153" s="40"/>
      <c r="M153" s="41"/>
      <c r="N153" s="40"/>
      <c r="O153" s="40"/>
      <c r="P153" s="40"/>
      <c r="Q153" s="40"/>
      <c r="R153" s="40"/>
    </row>
    <row r="154" spans="10:18" x14ac:dyDescent="0.2">
      <c r="J154" s="1"/>
      <c r="K154" s="39"/>
      <c r="L154" s="40"/>
      <c r="M154" s="41"/>
      <c r="N154" s="40"/>
      <c r="O154" s="40"/>
      <c r="P154" s="40"/>
      <c r="Q154" s="40"/>
      <c r="R154" s="40"/>
    </row>
    <row r="155" spans="10:18" x14ac:dyDescent="0.2">
      <c r="J155" s="1"/>
      <c r="K155" s="39"/>
      <c r="L155" s="40"/>
      <c r="M155" s="41"/>
      <c r="N155" s="40"/>
      <c r="O155" s="40"/>
      <c r="P155" s="40"/>
      <c r="Q155" s="40"/>
      <c r="R155" s="40"/>
    </row>
    <row r="156" spans="10:18" x14ac:dyDescent="0.2">
      <c r="J156" s="1"/>
      <c r="K156" s="39"/>
      <c r="L156" s="40"/>
      <c r="M156" s="41"/>
      <c r="N156" s="40"/>
      <c r="O156" s="40"/>
      <c r="P156" s="40"/>
      <c r="Q156" s="40"/>
      <c r="R156" s="40"/>
    </row>
    <row r="157" spans="10:18" x14ac:dyDescent="0.2">
      <c r="J157" s="1"/>
      <c r="K157" s="39"/>
      <c r="L157" s="40"/>
      <c r="M157" s="41"/>
      <c r="N157" s="40"/>
      <c r="O157" s="40"/>
      <c r="P157" s="40"/>
      <c r="Q157" s="40"/>
      <c r="R157" s="40"/>
    </row>
    <row r="158" spans="10:18" x14ac:dyDescent="0.2">
      <c r="J158" s="1"/>
      <c r="K158" s="39"/>
      <c r="L158" s="40"/>
      <c r="M158" s="41"/>
      <c r="N158" s="40"/>
      <c r="O158" s="40"/>
      <c r="P158" s="40"/>
      <c r="Q158" s="40"/>
      <c r="R158" s="40"/>
    </row>
    <row r="159" spans="10:18" x14ac:dyDescent="0.2">
      <c r="J159" s="1"/>
      <c r="K159" s="39"/>
      <c r="L159" s="40"/>
      <c r="M159" s="41"/>
      <c r="N159" s="40"/>
      <c r="O159" s="40"/>
      <c r="P159" s="40"/>
      <c r="Q159" s="40"/>
      <c r="R159" s="40"/>
    </row>
    <row r="160" spans="10:18" x14ac:dyDescent="0.2">
      <c r="J160" s="1"/>
      <c r="K160" s="39"/>
      <c r="L160" s="40"/>
      <c r="M160" s="41"/>
      <c r="N160" s="40"/>
      <c r="O160" s="40"/>
      <c r="P160" s="40"/>
      <c r="Q160" s="40"/>
      <c r="R160" s="40"/>
    </row>
    <row r="161" spans="10:18" x14ac:dyDescent="0.2">
      <c r="J161" s="1"/>
      <c r="K161" s="39"/>
      <c r="L161" s="40"/>
      <c r="M161" s="41"/>
      <c r="N161" s="40"/>
      <c r="O161" s="40"/>
      <c r="P161" s="40"/>
      <c r="Q161" s="40"/>
      <c r="R161" s="40"/>
    </row>
    <row r="162" spans="10:18" x14ac:dyDescent="0.2">
      <c r="J162" s="1"/>
      <c r="K162" s="39"/>
      <c r="L162" s="40"/>
      <c r="M162" s="41"/>
      <c r="N162" s="40"/>
      <c r="O162" s="40"/>
      <c r="P162" s="40"/>
      <c r="Q162" s="40"/>
      <c r="R162" s="40"/>
    </row>
    <row r="163" spans="10:18" x14ac:dyDescent="0.2">
      <c r="J163" s="1"/>
      <c r="K163" s="39"/>
      <c r="L163" s="40"/>
      <c r="M163" s="41"/>
      <c r="N163" s="40"/>
      <c r="O163" s="40"/>
      <c r="P163" s="40"/>
      <c r="Q163" s="40"/>
      <c r="R163" s="40"/>
    </row>
    <row r="164" spans="10:18" x14ac:dyDescent="0.2">
      <c r="J164" s="1"/>
      <c r="K164" s="39"/>
      <c r="L164" s="40"/>
      <c r="M164" s="41"/>
      <c r="N164" s="40"/>
      <c r="O164" s="40"/>
      <c r="P164" s="40"/>
      <c r="Q164" s="40"/>
      <c r="R164" s="40"/>
    </row>
    <row r="165" spans="10:18" x14ac:dyDescent="0.2">
      <c r="J165" s="1"/>
      <c r="K165" s="39"/>
      <c r="L165" s="40"/>
      <c r="M165" s="41"/>
      <c r="N165" s="40"/>
      <c r="O165" s="40"/>
      <c r="P165" s="40"/>
      <c r="Q165" s="40"/>
      <c r="R165" s="40"/>
    </row>
    <row r="166" spans="10:18" x14ac:dyDescent="0.2">
      <c r="J166" s="1"/>
      <c r="K166" s="39"/>
      <c r="L166" s="40"/>
      <c r="M166" s="41"/>
      <c r="N166" s="40"/>
      <c r="O166" s="40"/>
      <c r="P166" s="40"/>
      <c r="Q166" s="40"/>
      <c r="R166" s="40"/>
    </row>
    <row r="167" spans="10:18" x14ac:dyDescent="0.2">
      <c r="J167" s="1"/>
      <c r="K167" s="39"/>
      <c r="L167" s="40"/>
      <c r="M167" s="41"/>
      <c r="N167" s="40"/>
      <c r="O167" s="40"/>
      <c r="P167" s="40"/>
      <c r="Q167" s="40"/>
      <c r="R167" s="40"/>
    </row>
    <row r="168" spans="10:18" x14ac:dyDescent="0.2">
      <c r="J168" s="1"/>
      <c r="K168" s="39"/>
      <c r="L168" s="40"/>
      <c r="M168" s="41"/>
      <c r="N168" s="40"/>
      <c r="O168" s="40"/>
      <c r="P168" s="40"/>
      <c r="Q168" s="40"/>
      <c r="R168" s="40"/>
    </row>
    <row r="169" spans="10:18" x14ac:dyDescent="0.2">
      <c r="J169" s="1"/>
      <c r="K169" s="39"/>
      <c r="L169" s="40"/>
      <c r="M169" s="41"/>
      <c r="N169" s="40"/>
      <c r="O169" s="40"/>
      <c r="P169" s="40"/>
      <c r="Q169" s="40"/>
      <c r="R169" s="40"/>
    </row>
    <row r="170" spans="10:18" x14ac:dyDescent="0.2">
      <c r="J170" s="1"/>
      <c r="K170" s="39"/>
      <c r="L170" s="40"/>
      <c r="M170" s="41"/>
      <c r="N170" s="40"/>
      <c r="O170" s="40"/>
      <c r="P170" s="40"/>
      <c r="Q170" s="40"/>
      <c r="R170" s="40"/>
    </row>
    <row r="171" spans="10:18" x14ac:dyDescent="0.2">
      <c r="J171" s="1"/>
      <c r="K171" s="39"/>
      <c r="L171" s="40"/>
      <c r="M171" s="41"/>
      <c r="N171" s="40"/>
      <c r="O171" s="40"/>
      <c r="P171" s="40"/>
      <c r="Q171" s="40"/>
      <c r="R171" s="40"/>
    </row>
    <row r="172" spans="10:18" x14ac:dyDescent="0.2">
      <c r="J172" s="1"/>
      <c r="K172" s="39"/>
      <c r="L172" s="40"/>
      <c r="M172" s="41"/>
      <c r="N172" s="40"/>
      <c r="O172" s="40"/>
      <c r="P172" s="40"/>
      <c r="Q172" s="40"/>
      <c r="R172" s="40"/>
    </row>
    <row r="173" spans="10:18" x14ac:dyDescent="0.2">
      <c r="J173" s="1"/>
      <c r="K173" s="39"/>
      <c r="L173" s="40"/>
      <c r="M173" s="41"/>
      <c r="N173" s="40"/>
      <c r="O173" s="40"/>
      <c r="P173" s="40"/>
      <c r="Q173" s="40"/>
      <c r="R173" s="40"/>
    </row>
    <row r="174" spans="10:18" x14ac:dyDescent="0.2">
      <c r="J174" s="1"/>
      <c r="K174" s="39"/>
      <c r="L174" s="40"/>
      <c r="M174" s="41"/>
      <c r="N174" s="40"/>
      <c r="O174" s="40"/>
      <c r="P174" s="40"/>
      <c r="Q174" s="40"/>
      <c r="R174" s="40"/>
    </row>
    <row r="175" spans="10:18" x14ac:dyDescent="0.2">
      <c r="J175" s="1"/>
      <c r="K175" s="39"/>
      <c r="L175" s="40"/>
      <c r="M175" s="41"/>
      <c r="N175" s="40"/>
      <c r="O175" s="40"/>
      <c r="P175" s="40"/>
      <c r="Q175" s="40"/>
      <c r="R175" s="40"/>
    </row>
    <row r="176" spans="10:18" x14ac:dyDescent="0.2">
      <c r="J176" s="1"/>
      <c r="K176" s="39"/>
      <c r="L176" s="40"/>
      <c r="M176" s="41"/>
      <c r="N176" s="40"/>
      <c r="O176" s="40"/>
      <c r="P176" s="40"/>
      <c r="Q176" s="40"/>
      <c r="R176" s="40"/>
    </row>
    <row r="177" spans="10:18" x14ac:dyDescent="0.2">
      <c r="J177" s="1"/>
      <c r="K177" s="39"/>
      <c r="L177" s="40"/>
      <c r="M177" s="41"/>
      <c r="N177" s="40"/>
      <c r="O177" s="40"/>
      <c r="P177" s="40"/>
      <c r="Q177" s="40"/>
      <c r="R177" s="40"/>
    </row>
    <row r="178" spans="10:18" x14ac:dyDescent="0.2">
      <c r="J178" s="1"/>
      <c r="K178" s="39"/>
      <c r="L178" s="40"/>
      <c r="M178" s="41"/>
      <c r="N178" s="40"/>
      <c r="O178" s="40"/>
      <c r="P178" s="40"/>
      <c r="Q178" s="40"/>
      <c r="R178" s="40"/>
    </row>
    <row r="179" spans="10:18" x14ac:dyDescent="0.2">
      <c r="J179" s="1"/>
      <c r="K179" s="39"/>
      <c r="L179" s="40"/>
      <c r="M179" s="41"/>
      <c r="N179" s="40"/>
      <c r="O179" s="40"/>
      <c r="P179" s="40"/>
      <c r="Q179" s="40"/>
      <c r="R179" s="40"/>
    </row>
    <row r="180" spans="10:18" x14ac:dyDescent="0.2">
      <c r="J180" s="1"/>
      <c r="K180" s="39"/>
      <c r="L180" s="40"/>
      <c r="M180" s="41"/>
      <c r="N180" s="40"/>
      <c r="O180" s="40"/>
      <c r="P180" s="40"/>
      <c r="Q180" s="40"/>
      <c r="R180" s="40"/>
    </row>
    <row r="181" spans="10:18" x14ac:dyDescent="0.2">
      <c r="J181" s="1"/>
      <c r="K181" s="39"/>
      <c r="L181" s="40"/>
      <c r="M181" s="41"/>
      <c r="N181" s="40"/>
      <c r="O181" s="40"/>
      <c r="P181" s="40"/>
      <c r="Q181" s="40"/>
      <c r="R181" s="40"/>
    </row>
    <row r="182" spans="10:18" x14ac:dyDescent="0.2">
      <c r="J182" s="1"/>
      <c r="K182" s="39"/>
      <c r="L182" s="40"/>
      <c r="M182" s="41"/>
      <c r="N182" s="40"/>
      <c r="O182" s="40"/>
      <c r="P182" s="40"/>
      <c r="Q182" s="40"/>
      <c r="R182" s="40"/>
    </row>
    <row r="183" spans="10:18" x14ac:dyDescent="0.2">
      <c r="J183" s="1"/>
      <c r="K183" s="39"/>
      <c r="L183" s="40"/>
      <c r="M183" s="41"/>
      <c r="N183" s="40"/>
      <c r="O183" s="40"/>
      <c r="P183" s="40"/>
      <c r="Q183" s="40"/>
      <c r="R183" s="40"/>
    </row>
    <row r="184" spans="10:18" x14ac:dyDescent="0.2">
      <c r="J184" s="1"/>
      <c r="K184" s="39"/>
      <c r="L184" s="40"/>
      <c r="M184" s="41"/>
      <c r="N184" s="40"/>
      <c r="O184" s="40"/>
      <c r="P184" s="40"/>
      <c r="Q184" s="40"/>
      <c r="R184" s="40"/>
    </row>
    <row r="185" spans="10:18" x14ac:dyDescent="0.2">
      <c r="J185" s="1"/>
      <c r="K185" s="39"/>
      <c r="L185" s="40"/>
      <c r="M185" s="41"/>
      <c r="N185" s="40"/>
      <c r="O185" s="40"/>
      <c r="P185" s="40"/>
      <c r="Q185" s="40"/>
      <c r="R185" s="40"/>
    </row>
    <row r="186" spans="10:18" x14ac:dyDescent="0.2">
      <c r="J186" s="1"/>
      <c r="K186" s="39"/>
      <c r="L186" s="40"/>
      <c r="M186" s="41"/>
      <c r="N186" s="40"/>
      <c r="O186" s="40"/>
      <c r="P186" s="40"/>
      <c r="Q186" s="40"/>
      <c r="R186" s="40"/>
    </row>
    <row r="187" spans="10:18" x14ac:dyDescent="0.2">
      <c r="J187" s="1"/>
      <c r="K187" s="39"/>
      <c r="L187" s="40"/>
      <c r="M187" s="41"/>
      <c r="N187" s="40"/>
      <c r="O187" s="40"/>
      <c r="P187" s="40"/>
      <c r="Q187" s="40"/>
      <c r="R187" s="40"/>
    </row>
    <row r="188" spans="10:18" x14ac:dyDescent="0.2">
      <c r="J188" s="1"/>
      <c r="K188" s="39"/>
      <c r="L188" s="40"/>
      <c r="M188" s="41"/>
      <c r="N188" s="40"/>
      <c r="O188" s="40"/>
      <c r="P188" s="40"/>
      <c r="Q188" s="40"/>
      <c r="R188" s="40"/>
    </row>
    <row r="189" spans="10:18" x14ac:dyDescent="0.2">
      <c r="J189" s="1"/>
      <c r="K189" s="39"/>
      <c r="L189" s="40"/>
      <c r="M189" s="41"/>
      <c r="N189" s="40"/>
      <c r="O189" s="40"/>
      <c r="P189" s="40"/>
      <c r="Q189" s="40"/>
      <c r="R189" s="40"/>
    </row>
    <row r="190" spans="10:18" x14ac:dyDescent="0.2">
      <c r="J190" s="1"/>
      <c r="K190" s="39"/>
      <c r="L190" s="40"/>
      <c r="M190" s="41"/>
      <c r="N190" s="40"/>
      <c r="O190" s="40"/>
      <c r="P190" s="40"/>
      <c r="Q190" s="40"/>
      <c r="R190" s="40"/>
    </row>
    <row r="191" spans="10:18" x14ac:dyDescent="0.2">
      <c r="J191" s="1"/>
      <c r="K191" s="39"/>
      <c r="L191" s="40"/>
      <c r="M191" s="41"/>
      <c r="N191" s="40"/>
      <c r="O191" s="40"/>
      <c r="P191" s="40"/>
      <c r="Q191" s="40"/>
      <c r="R191" s="40"/>
    </row>
    <row r="192" spans="10:18" x14ac:dyDescent="0.2">
      <c r="J192" s="1"/>
      <c r="K192" s="39"/>
      <c r="L192" s="40"/>
      <c r="M192" s="41"/>
      <c r="N192" s="40"/>
      <c r="O192" s="40"/>
      <c r="P192" s="40"/>
      <c r="Q192" s="40"/>
      <c r="R192" s="40"/>
    </row>
    <row r="193" spans="10:18" x14ac:dyDescent="0.2">
      <c r="J193" s="1"/>
      <c r="K193" s="39"/>
      <c r="L193" s="40"/>
      <c r="M193" s="41"/>
      <c r="N193" s="40"/>
      <c r="O193" s="40"/>
      <c r="P193" s="40"/>
      <c r="Q193" s="40"/>
      <c r="R193" s="40"/>
    </row>
    <row r="194" spans="10:18" x14ac:dyDescent="0.2">
      <c r="J194" s="1"/>
      <c r="K194" s="39"/>
      <c r="L194" s="40"/>
      <c r="M194" s="41"/>
      <c r="N194" s="40"/>
      <c r="O194" s="40"/>
      <c r="P194" s="40"/>
      <c r="Q194" s="40"/>
      <c r="R194" s="40"/>
    </row>
    <row r="195" spans="10:18" x14ac:dyDescent="0.2">
      <c r="J195" s="1"/>
      <c r="K195" s="39"/>
      <c r="L195" s="40"/>
      <c r="M195" s="41"/>
      <c r="N195" s="40"/>
      <c r="O195" s="40"/>
      <c r="P195" s="40"/>
      <c r="Q195" s="40"/>
      <c r="R195" s="40"/>
    </row>
    <row r="196" spans="10:18" x14ac:dyDescent="0.2">
      <c r="J196" s="1"/>
      <c r="K196" s="39"/>
      <c r="L196" s="40"/>
      <c r="M196" s="41"/>
      <c r="N196" s="40"/>
      <c r="O196" s="40"/>
      <c r="P196" s="40"/>
      <c r="Q196" s="40"/>
      <c r="R196" s="40"/>
    </row>
    <row r="197" spans="10:18" x14ac:dyDescent="0.2">
      <c r="J197" s="1"/>
      <c r="K197" s="39"/>
      <c r="L197" s="40"/>
      <c r="M197" s="41"/>
      <c r="N197" s="40"/>
      <c r="O197" s="40"/>
      <c r="P197" s="40"/>
      <c r="Q197" s="40"/>
      <c r="R197" s="40"/>
    </row>
    <row r="198" spans="10:18" x14ac:dyDescent="0.2">
      <c r="J198" s="1"/>
      <c r="K198" s="39"/>
      <c r="L198" s="40"/>
      <c r="M198" s="41"/>
      <c r="N198" s="40"/>
      <c r="O198" s="40"/>
      <c r="P198" s="40"/>
      <c r="Q198" s="40"/>
      <c r="R198" s="40"/>
    </row>
    <row r="199" spans="10:18" x14ac:dyDescent="0.2">
      <c r="J199" s="1"/>
      <c r="K199" s="39"/>
      <c r="L199" s="40"/>
      <c r="M199" s="41"/>
      <c r="N199" s="40"/>
      <c r="O199" s="40"/>
      <c r="P199" s="40"/>
      <c r="Q199" s="40"/>
      <c r="R199" s="40"/>
    </row>
    <row r="200" spans="10:18" x14ac:dyDescent="0.2">
      <c r="J200" s="1"/>
      <c r="K200" s="39"/>
      <c r="L200" s="40"/>
      <c r="M200" s="41"/>
      <c r="N200" s="40"/>
      <c r="O200" s="40"/>
      <c r="P200" s="40"/>
      <c r="Q200" s="40"/>
      <c r="R200" s="40"/>
    </row>
    <row r="201" spans="10:18" x14ac:dyDescent="0.2">
      <c r="J201" s="1"/>
      <c r="K201" s="39"/>
      <c r="L201" s="40"/>
      <c r="M201" s="41"/>
      <c r="N201" s="40"/>
      <c r="O201" s="40"/>
      <c r="P201" s="40"/>
      <c r="Q201" s="40"/>
      <c r="R201" s="40"/>
    </row>
    <row r="202" spans="10:18" x14ac:dyDescent="0.2">
      <c r="J202" s="1"/>
      <c r="K202" s="39"/>
      <c r="L202" s="40"/>
      <c r="M202" s="41"/>
      <c r="N202" s="40"/>
      <c r="O202" s="40"/>
      <c r="P202" s="40"/>
      <c r="Q202" s="40"/>
      <c r="R202" s="40"/>
    </row>
    <row r="203" spans="10:18" x14ac:dyDescent="0.2">
      <c r="J203" s="1"/>
      <c r="K203" s="39"/>
      <c r="L203" s="40"/>
      <c r="M203" s="41"/>
      <c r="N203" s="40"/>
      <c r="O203" s="40"/>
      <c r="P203" s="40"/>
      <c r="Q203" s="40"/>
      <c r="R203" s="40"/>
    </row>
    <row r="204" spans="10:18" x14ac:dyDescent="0.2">
      <c r="J204" s="1"/>
      <c r="K204" s="39"/>
      <c r="L204" s="40"/>
      <c r="M204" s="41"/>
      <c r="N204" s="40"/>
      <c r="O204" s="40"/>
      <c r="P204" s="40"/>
      <c r="Q204" s="40"/>
      <c r="R204" s="40"/>
    </row>
    <row r="205" spans="10:18" x14ac:dyDescent="0.2">
      <c r="J205" s="1"/>
      <c r="K205" s="39"/>
      <c r="L205" s="40"/>
      <c r="M205" s="41"/>
      <c r="N205" s="40"/>
      <c r="O205" s="40"/>
      <c r="P205" s="40"/>
      <c r="Q205" s="40"/>
      <c r="R205" s="40"/>
    </row>
    <row r="206" spans="10:18" x14ac:dyDescent="0.2">
      <c r="J206" s="1"/>
      <c r="K206" s="39"/>
      <c r="L206" s="40"/>
      <c r="M206" s="41"/>
      <c r="N206" s="40"/>
      <c r="O206" s="40"/>
      <c r="P206" s="40"/>
      <c r="Q206" s="40"/>
      <c r="R206" s="40"/>
    </row>
    <row r="207" spans="10:18" x14ac:dyDescent="0.2">
      <c r="J207" s="1"/>
      <c r="K207" s="39"/>
      <c r="L207" s="40"/>
      <c r="M207" s="41"/>
      <c r="N207" s="40"/>
      <c r="O207" s="40"/>
      <c r="P207" s="40"/>
      <c r="Q207" s="40"/>
      <c r="R207" s="40"/>
    </row>
    <row r="208" spans="10:18" x14ac:dyDescent="0.2">
      <c r="J208" s="1"/>
      <c r="K208" s="39"/>
      <c r="L208" s="40"/>
      <c r="M208" s="41"/>
      <c r="N208" s="40"/>
      <c r="O208" s="40"/>
      <c r="P208" s="40"/>
      <c r="Q208" s="40"/>
      <c r="R208" s="40"/>
    </row>
    <row r="209" spans="10:18" x14ac:dyDescent="0.2">
      <c r="J209" s="1"/>
      <c r="K209" s="39"/>
      <c r="L209" s="40"/>
      <c r="M209" s="41"/>
      <c r="N209" s="40"/>
      <c r="O209" s="40"/>
      <c r="P209" s="40"/>
      <c r="Q209" s="40"/>
      <c r="R209" s="40"/>
    </row>
    <row r="210" spans="10:18" x14ac:dyDescent="0.2">
      <c r="J210" s="1"/>
      <c r="K210" s="39"/>
      <c r="L210" s="40"/>
      <c r="M210" s="41"/>
      <c r="N210" s="40"/>
      <c r="O210" s="40"/>
      <c r="P210" s="40"/>
      <c r="Q210" s="40"/>
      <c r="R210" s="40"/>
    </row>
    <row r="211" spans="10:18" x14ac:dyDescent="0.2">
      <c r="J211" s="1"/>
      <c r="K211" s="39"/>
      <c r="L211" s="40"/>
      <c r="M211" s="41"/>
      <c r="N211" s="40"/>
      <c r="O211" s="40"/>
      <c r="P211" s="40"/>
      <c r="Q211" s="40"/>
      <c r="R211" s="40"/>
    </row>
    <row r="212" spans="10:18" x14ac:dyDescent="0.2">
      <c r="J212" s="1"/>
      <c r="K212" s="39"/>
      <c r="L212" s="40"/>
      <c r="M212" s="41"/>
      <c r="N212" s="40"/>
      <c r="O212" s="40"/>
      <c r="P212" s="40"/>
      <c r="Q212" s="40"/>
      <c r="R212" s="40"/>
    </row>
    <row r="213" spans="10:18" x14ac:dyDescent="0.2">
      <c r="J213" s="1"/>
      <c r="K213" s="39"/>
      <c r="L213" s="40"/>
      <c r="M213" s="41"/>
      <c r="N213" s="40"/>
      <c r="O213" s="40"/>
      <c r="P213" s="40"/>
      <c r="Q213" s="40"/>
      <c r="R213" s="40"/>
    </row>
    <row r="214" spans="10:18" x14ac:dyDescent="0.2">
      <c r="J214" s="1"/>
      <c r="K214" s="39"/>
      <c r="L214" s="40"/>
      <c r="M214" s="41"/>
      <c r="N214" s="40"/>
      <c r="O214" s="40"/>
      <c r="P214" s="40"/>
      <c r="Q214" s="40"/>
      <c r="R214" s="40"/>
    </row>
    <row r="215" spans="10:18" x14ac:dyDescent="0.2">
      <c r="J215" s="1"/>
      <c r="K215" s="39"/>
      <c r="L215" s="40"/>
      <c r="M215" s="41"/>
      <c r="N215" s="40"/>
      <c r="O215" s="40"/>
      <c r="P215" s="40"/>
      <c r="Q215" s="40"/>
      <c r="R215" s="40"/>
    </row>
    <row r="216" spans="10:18" x14ac:dyDescent="0.2">
      <c r="J216" s="1"/>
      <c r="K216" s="39"/>
      <c r="L216" s="40"/>
      <c r="M216" s="41"/>
      <c r="N216" s="40"/>
      <c r="O216" s="40"/>
      <c r="P216" s="40"/>
      <c r="Q216" s="40"/>
      <c r="R216" s="40"/>
    </row>
    <row r="217" spans="10:18" x14ac:dyDescent="0.2">
      <c r="J217" s="1"/>
      <c r="K217" s="39"/>
      <c r="L217" s="40"/>
      <c r="M217" s="41"/>
      <c r="N217" s="40"/>
      <c r="O217" s="40"/>
      <c r="P217" s="40"/>
      <c r="Q217" s="40"/>
      <c r="R217" s="40"/>
    </row>
    <row r="218" spans="10:18" x14ac:dyDescent="0.2">
      <c r="J218" s="1"/>
      <c r="K218" s="39"/>
      <c r="L218" s="40"/>
      <c r="M218" s="41"/>
      <c r="N218" s="40"/>
      <c r="O218" s="40"/>
      <c r="P218" s="40"/>
      <c r="Q218" s="40"/>
      <c r="R218" s="40"/>
    </row>
    <row r="219" spans="10:18" x14ac:dyDescent="0.2">
      <c r="J219" s="1"/>
      <c r="K219" s="39"/>
      <c r="L219" s="40"/>
      <c r="M219" s="41"/>
      <c r="N219" s="40"/>
      <c r="O219" s="40"/>
      <c r="P219" s="40"/>
      <c r="Q219" s="40"/>
      <c r="R219" s="40"/>
    </row>
    <row r="220" spans="10:18" x14ac:dyDescent="0.2">
      <c r="J220" s="1"/>
      <c r="K220" s="39"/>
      <c r="L220" s="40"/>
      <c r="M220" s="41"/>
      <c r="N220" s="40"/>
      <c r="O220" s="40"/>
      <c r="P220" s="40"/>
      <c r="Q220" s="40"/>
      <c r="R220" s="40"/>
    </row>
    <row r="221" spans="10:18" x14ac:dyDescent="0.2">
      <c r="J221" s="1"/>
      <c r="K221" s="39"/>
      <c r="L221" s="40"/>
      <c r="M221" s="41"/>
      <c r="N221" s="40"/>
      <c r="O221" s="40"/>
      <c r="P221" s="40"/>
      <c r="Q221" s="40"/>
      <c r="R221" s="40"/>
    </row>
    <row r="222" spans="10:18" x14ac:dyDescent="0.2">
      <c r="J222" s="1"/>
      <c r="K222" s="39"/>
      <c r="L222" s="40"/>
      <c r="M222" s="41"/>
      <c r="N222" s="40"/>
      <c r="O222" s="40"/>
      <c r="P222" s="40"/>
      <c r="Q222" s="40"/>
      <c r="R222" s="40"/>
    </row>
    <row r="223" spans="10:18" x14ac:dyDescent="0.2">
      <c r="J223" s="1"/>
      <c r="K223" s="39"/>
      <c r="L223" s="40"/>
      <c r="M223" s="41"/>
      <c r="N223" s="40"/>
      <c r="O223" s="40"/>
      <c r="P223" s="40"/>
      <c r="Q223" s="40"/>
      <c r="R223" s="40"/>
    </row>
    <row r="224" spans="10:18" x14ac:dyDescent="0.2">
      <c r="J224" s="1"/>
      <c r="K224" s="39"/>
      <c r="L224" s="40"/>
      <c r="M224" s="41"/>
      <c r="N224" s="40"/>
      <c r="O224" s="40"/>
      <c r="P224" s="40"/>
      <c r="Q224" s="40"/>
      <c r="R224" s="40"/>
    </row>
    <row r="225" spans="10:18" x14ac:dyDescent="0.2">
      <c r="J225" s="1"/>
      <c r="K225" s="39"/>
      <c r="L225" s="40"/>
      <c r="M225" s="41"/>
      <c r="N225" s="40"/>
      <c r="O225" s="40"/>
      <c r="P225" s="40"/>
      <c r="Q225" s="40"/>
      <c r="R225" s="40"/>
    </row>
    <row r="226" spans="10:18" x14ac:dyDescent="0.2">
      <c r="J226" s="1"/>
      <c r="K226" s="39"/>
      <c r="L226" s="40"/>
      <c r="M226" s="41"/>
      <c r="N226" s="40"/>
      <c r="O226" s="40"/>
      <c r="P226" s="40"/>
      <c r="Q226" s="40"/>
      <c r="R226" s="40"/>
    </row>
    <row r="227" spans="10:18" x14ac:dyDescent="0.2">
      <c r="J227" s="1"/>
      <c r="K227" s="39"/>
      <c r="L227" s="40"/>
      <c r="M227" s="41"/>
      <c r="N227" s="40"/>
      <c r="O227" s="40"/>
      <c r="P227" s="40"/>
      <c r="Q227" s="40"/>
      <c r="R227" s="40"/>
    </row>
    <row r="228" spans="10:18" x14ac:dyDescent="0.2">
      <c r="J228" s="1"/>
      <c r="K228" s="39"/>
      <c r="L228" s="40"/>
      <c r="M228" s="41"/>
      <c r="N228" s="40"/>
      <c r="O228" s="40"/>
      <c r="P228" s="40"/>
      <c r="Q228" s="40"/>
      <c r="R228" s="40"/>
    </row>
    <row r="229" spans="10:18" x14ac:dyDescent="0.2">
      <c r="J229" s="1"/>
      <c r="K229" s="39"/>
      <c r="L229" s="40"/>
      <c r="M229" s="41"/>
      <c r="N229" s="40"/>
      <c r="O229" s="40"/>
      <c r="P229" s="40"/>
      <c r="Q229" s="40"/>
      <c r="R229" s="40"/>
    </row>
    <row r="230" spans="10:18" x14ac:dyDescent="0.2">
      <c r="J230" s="1"/>
      <c r="K230" s="39"/>
      <c r="L230" s="40"/>
      <c r="M230" s="41"/>
      <c r="N230" s="40"/>
      <c r="O230" s="40"/>
      <c r="P230" s="40"/>
      <c r="Q230" s="40"/>
      <c r="R230" s="40"/>
    </row>
    <row r="231" spans="10:18" x14ac:dyDescent="0.2">
      <c r="J231" s="1"/>
      <c r="K231" s="39"/>
      <c r="L231" s="40"/>
      <c r="M231" s="41"/>
      <c r="N231" s="40"/>
      <c r="O231" s="40"/>
      <c r="P231" s="40"/>
      <c r="Q231" s="40"/>
      <c r="R231" s="40"/>
    </row>
    <row r="232" spans="10:18" x14ac:dyDescent="0.2">
      <c r="J232" s="1"/>
      <c r="K232" s="39"/>
      <c r="L232" s="40"/>
      <c r="M232" s="41"/>
      <c r="N232" s="40"/>
      <c r="O232" s="40"/>
      <c r="P232" s="40"/>
      <c r="Q232" s="40"/>
      <c r="R232" s="40"/>
    </row>
    <row r="233" spans="10:18" x14ac:dyDescent="0.2">
      <c r="J233" s="1"/>
      <c r="K233" s="39"/>
      <c r="L233" s="40"/>
      <c r="M233" s="41"/>
      <c r="N233" s="40"/>
      <c r="O233" s="40"/>
      <c r="P233" s="40"/>
      <c r="Q233" s="40"/>
      <c r="R233" s="40"/>
    </row>
    <row r="234" spans="10:18" x14ac:dyDescent="0.2">
      <c r="J234" s="1"/>
      <c r="K234" s="39"/>
      <c r="L234" s="40"/>
      <c r="M234" s="41"/>
      <c r="N234" s="40"/>
      <c r="O234" s="40"/>
      <c r="P234" s="40"/>
      <c r="Q234" s="40"/>
      <c r="R234" s="40"/>
    </row>
    <row r="235" spans="10:18" x14ac:dyDescent="0.2">
      <c r="J235" s="1"/>
      <c r="K235" s="39"/>
      <c r="L235" s="40"/>
      <c r="M235" s="41"/>
      <c r="N235" s="40"/>
      <c r="O235" s="40"/>
      <c r="P235" s="40"/>
      <c r="Q235" s="40"/>
      <c r="R235" s="40"/>
    </row>
    <row r="236" spans="10:18" x14ac:dyDescent="0.2">
      <c r="J236" s="1"/>
      <c r="K236" s="39"/>
      <c r="L236" s="40"/>
      <c r="M236" s="41"/>
      <c r="N236" s="40"/>
      <c r="O236" s="40"/>
      <c r="P236" s="40"/>
      <c r="Q236" s="40"/>
      <c r="R236" s="40"/>
    </row>
    <row r="237" spans="10:18" x14ac:dyDescent="0.2">
      <c r="J237" s="1"/>
      <c r="K237" s="39"/>
      <c r="L237" s="40"/>
      <c r="M237" s="41"/>
      <c r="N237" s="40"/>
      <c r="O237" s="40"/>
      <c r="P237" s="40"/>
      <c r="Q237" s="40"/>
      <c r="R237" s="40"/>
    </row>
    <row r="238" spans="10:18" x14ac:dyDescent="0.2">
      <c r="J238" s="1"/>
      <c r="K238" s="39"/>
      <c r="L238" s="40"/>
      <c r="M238" s="41"/>
      <c r="N238" s="40"/>
      <c r="O238" s="40"/>
      <c r="P238" s="40"/>
      <c r="Q238" s="40"/>
      <c r="R238" s="40"/>
    </row>
    <row r="239" spans="10:18" x14ac:dyDescent="0.2">
      <c r="J239" s="1"/>
      <c r="K239" s="39"/>
      <c r="L239" s="40"/>
      <c r="M239" s="41"/>
      <c r="N239" s="40"/>
      <c r="O239" s="40"/>
      <c r="P239" s="40"/>
      <c r="Q239" s="40"/>
      <c r="R239" s="40"/>
    </row>
    <row r="240" spans="10:18" x14ac:dyDescent="0.2">
      <c r="J240" s="1"/>
      <c r="K240" s="39"/>
      <c r="L240" s="40"/>
      <c r="M240" s="41"/>
      <c r="N240" s="40"/>
      <c r="O240" s="40"/>
      <c r="P240" s="40"/>
      <c r="Q240" s="40"/>
      <c r="R240" s="40"/>
    </row>
    <row r="241" spans="10:18" x14ac:dyDescent="0.2">
      <c r="J241" s="1"/>
      <c r="K241" s="39"/>
      <c r="L241" s="40"/>
      <c r="M241" s="41"/>
      <c r="N241" s="40"/>
      <c r="O241" s="40"/>
      <c r="P241" s="40"/>
      <c r="Q241" s="40"/>
      <c r="R241" s="40"/>
    </row>
    <row r="242" spans="10:18" x14ac:dyDescent="0.2">
      <c r="J242" s="1"/>
      <c r="K242" s="39"/>
      <c r="L242" s="40"/>
      <c r="M242" s="41"/>
      <c r="N242" s="40"/>
      <c r="O242" s="40"/>
      <c r="P242" s="40"/>
      <c r="Q242" s="40"/>
      <c r="R242" s="40"/>
    </row>
    <row r="243" spans="10:18" x14ac:dyDescent="0.2">
      <c r="J243" s="1"/>
      <c r="K243" s="39"/>
      <c r="L243" s="40"/>
      <c r="M243" s="41"/>
      <c r="N243" s="40"/>
      <c r="O243" s="40"/>
      <c r="P243" s="40"/>
      <c r="Q243" s="40"/>
      <c r="R243" s="40"/>
    </row>
    <row r="244" spans="10:18" x14ac:dyDescent="0.2">
      <c r="J244" s="1"/>
      <c r="K244" s="39"/>
      <c r="L244" s="40"/>
      <c r="M244" s="41"/>
      <c r="N244" s="40"/>
      <c r="O244" s="40"/>
      <c r="P244" s="40"/>
      <c r="Q244" s="40"/>
      <c r="R244" s="40"/>
    </row>
    <row r="245" spans="10:18" x14ac:dyDescent="0.2">
      <c r="J245" s="1"/>
      <c r="K245" s="39"/>
      <c r="L245" s="40"/>
      <c r="M245" s="41"/>
      <c r="N245" s="40"/>
      <c r="O245" s="40"/>
      <c r="P245" s="40"/>
      <c r="Q245" s="40"/>
      <c r="R245" s="40"/>
    </row>
    <row r="246" spans="10:18" x14ac:dyDescent="0.2">
      <c r="J246" s="1"/>
      <c r="K246" s="39"/>
      <c r="L246" s="40"/>
      <c r="M246" s="41"/>
      <c r="N246" s="40"/>
      <c r="O246" s="40"/>
      <c r="P246" s="40"/>
      <c r="Q246" s="40"/>
      <c r="R246" s="40"/>
    </row>
    <row r="247" spans="10:18" x14ac:dyDescent="0.2">
      <c r="J247" s="1"/>
      <c r="K247" s="39"/>
      <c r="L247" s="40"/>
      <c r="M247" s="41"/>
      <c r="N247" s="40"/>
      <c r="O247" s="40"/>
      <c r="P247" s="40"/>
      <c r="Q247" s="40"/>
      <c r="R247" s="40"/>
    </row>
    <row r="248" spans="10:18" x14ac:dyDescent="0.2">
      <c r="J248" s="1"/>
      <c r="K248" s="39"/>
      <c r="L248" s="40"/>
      <c r="M248" s="41"/>
      <c r="N248" s="40"/>
      <c r="O248" s="40"/>
      <c r="P248" s="40"/>
      <c r="Q248" s="40"/>
      <c r="R248" s="40"/>
    </row>
    <row r="249" spans="10:18" x14ac:dyDescent="0.2">
      <c r="J249" s="1"/>
      <c r="K249" s="39"/>
      <c r="L249" s="40"/>
      <c r="M249" s="41"/>
      <c r="N249" s="40"/>
      <c r="O249" s="40"/>
      <c r="P249" s="40"/>
      <c r="Q249" s="40"/>
      <c r="R249" s="40"/>
    </row>
    <row r="250" spans="10:18" x14ac:dyDescent="0.2">
      <c r="J250" s="1"/>
      <c r="K250" s="39"/>
      <c r="L250" s="40"/>
      <c r="M250" s="41"/>
      <c r="N250" s="40"/>
      <c r="O250" s="40"/>
      <c r="P250" s="40"/>
      <c r="Q250" s="40"/>
      <c r="R250" s="40"/>
    </row>
    <row r="251" spans="10:18" x14ac:dyDescent="0.2">
      <c r="J251" s="1"/>
      <c r="K251" s="39"/>
      <c r="L251" s="40"/>
      <c r="M251" s="41"/>
      <c r="N251" s="40"/>
      <c r="O251" s="40"/>
      <c r="P251" s="40"/>
      <c r="Q251" s="40"/>
      <c r="R251" s="40"/>
    </row>
    <row r="252" spans="10:18" x14ac:dyDescent="0.2">
      <c r="J252" s="1"/>
      <c r="K252" s="39"/>
      <c r="L252" s="40"/>
      <c r="M252" s="41"/>
      <c r="N252" s="40"/>
      <c r="O252" s="40"/>
      <c r="P252" s="40"/>
      <c r="Q252" s="40"/>
      <c r="R252" s="40"/>
    </row>
    <row r="253" spans="10:18" x14ac:dyDescent="0.2">
      <c r="J253" s="1"/>
      <c r="K253" s="1"/>
      <c r="L253" s="42"/>
      <c r="M253" s="43"/>
      <c r="N253" s="42"/>
      <c r="O253" s="42"/>
      <c r="P253" s="42"/>
      <c r="Q253" s="42"/>
      <c r="R253" s="42"/>
    </row>
    <row r="254" spans="10:18" x14ac:dyDescent="0.2">
      <c r="J254" s="1"/>
      <c r="K254" s="1"/>
      <c r="L254" s="42"/>
      <c r="M254" s="43"/>
      <c r="N254" s="42"/>
      <c r="O254" s="42"/>
      <c r="P254" s="42"/>
      <c r="Q254" s="42"/>
      <c r="R254" s="42"/>
    </row>
    <row r="255" spans="10:18" x14ac:dyDescent="0.2">
      <c r="J255" s="1"/>
      <c r="K255" s="1"/>
      <c r="L255" s="42"/>
      <c r="M255" s="43"/>
      <c r="N255" s="42"/>
      <c r="O255" s="42"/>
      <c r="P255" s="42"/>
      <c r="Q255" s="42"/>
      <c r="R255" s="42"/>
    </row>
    <row r="256" spans="10:18" x14ac:dyDescent="0.2">
      <c r="J256" s="1"/>
      <c r="K256" s="1"/>
      <c r="L256" s="42"/>
      <c r="M256" s="43"/>
      <c r="N256" s="42"/>
      <c r="O256" s="42"/>
      <c r="P256" s="42"/>
      <c r="Q256" s="42"/>
      <c r="R256" s="42"/>
    </row>
    <row r="257" spans="10:18" x14ac:dyDescent="0.2">
      <c r="J257" s="1"/>
      <c r="K257" s="1"/>
      <c r="L257" s="42"/>
      <c r="M257" s="43"/>
      <c r="N257" s="42"/>
      <c r="O257" s="42"/>
      <c r="P257" s="42"/>
      <c r="Q257" s="42"/>
      <c r="R257" s="42"/>
    </row>
    <row r="258" spans="10:18" x14ac:dyDescent="0.2">
      <c r="J258" s="1"/>
      <c r="K258" s="1"/>
      <c r="L258" s="42"/>
      <c r="M258" s="43"/>
      <c r="N258" s="42"/>
      <c r="O258" s="42"/>
      <c r="P258" s="42"/>
      <c r="Q258" s="42"/>
      <c r="R258" s="42"/>
    </row>
    <row r="259" spans="10:18" x14ac:dyDescent="0.2">
      <c r="J259" s="1"/>
      <c r="K259" s="1"/>
      <c r="L259" s="42"/>
      <c r="M259" s="43"/>
      <c r="N259" s="42"/>
      <c r="O259" s="42"/>
      <c r="P259" s="42"/>
      <c r="Q259" s="42"/>
      <c r="R259" s="42"/>
    </row>
    <row r="260" spans="10:18" x14ac:dyDescent="0.2">
      <c r="J260" s="1"/>
      <c r="K260" s="1"/>
      <c r="L260" s="42"/>
      <c r="M260" s="43"/>
      <c r="N260" s="42"/>
      <c r="O260" s="42"/>
      <c r="P260" s="42"/>
      <c r="Q260" s="42"/>
      <c r="R260" s="42"/>
    </row>
    <row r="261" spans="10:18" x14ac:dyDescent="0.2">
      <c r="J261" s="1"/>
      <c r="K261" s="1"/>
      <c r="L261" s="42"/>
      <c r="M261" s="43"/>
      <c r="N261" s="42"/>
      <c r="O261" s="42"/>
      <c r="P261" s="42"/>
      <c r="Q261" s="42"/>
      <c r="R261" s="42"/>
    </row>
    <row r="262" spans="10:18" x14ac:dyDescent="0.2">
      <c r="J262" s="1"/>
      <c r="K262" s="1"/>
      <c r="L262" s="42"/>
      <c r="M262" s="43"/>
      <c r="N262" s="42"/>
      <c r="O262" s="42"/>
      <c r="P262" s="42"/>
      <c r="Q262" s="42"/>
      <c r="R262" s="42"/>
    </row>
    <row r="263" spans="10:18" x14ac:dyDescent="0.2">
      <c r="J263" s="1"/>
      <c r="K263" s="1"/>
      <c r="L263" s="42"/>
      <c r="M263" s="43"/>
      <c r="N263" s="42"/>
      <c r="O263" s="42"/>
      <c r="P263" s="42"/>
      <c r="Q263" s="42"/>
      <c r="R263" s="42"/>
    </row>
    <row r="264" spans="10:18" x14ac:dyDescent="0.2">
      <c r="J264" s="1"/>
      <c r="K264" s="1"/>
      <c r="L264" s="42"/>
      <c r="M264" s="43"/>
      <c r="N264" s="42"/>
      <c r="O264" s="42"/>
      <c r="P264" s="42"/>
      <c r="Q264" s="42"/>
      <c r="R264" s="42"/>
    </row>
    <row r="265" spans="10:18" x14ac:dyDescent="0.2">
      <c r="J265" s="1"/>
      <c r="K265" s="1"/>
      <c r="L265" s="42"/>
      <c r="M265" s="43"/>
      <c r="N265" s="42"/>
      <c r="O265" s="42"/>
      <c r="P265" s="42"/>
      <c r="Q265" s="42"/>
      <c r="R265" s="42"/>
    </row>
    <row r="266" spans="10:18" x14ac:dyDescent="0.2">
      <c r="J266" s="1"/>
      <c r="K266" s="1"/>
      <c r="L266" s="42"/>
      <c r="M266" s="43"/>
      <c r="N266" s="42"/>
      <c r="O266" s="42"/>
      <c r="P266" s="42"/>
      <c r="Q266" s="42"/>
      <c r="R266" s="42"/>
    </row>
    <row r="267" spans="10:18" x14ac:dyDescent="0.2">
      <c r="J267" s="1"/>
      <c r="K267" s="1"/>
      <c r="L267" s="42"/>
      <c r="M267" s="43"/>
      <c r="N267" s="42"/>
      <c r="O267" s="42"/>
      <c r="P267" s="42"/>
      <c r="Q267" s="42"/>
      <c r="R267" s="42"/>
    </row>
    <row r="268" spans="10:18" x14ac:dyDescent="0.2">
      <c r="J268" s="1"/>
      <c r="K268" s="1"/>
      <c r="L268" s="42"/>
      <c r="M268" s="43"/>
      <c r="N268" s="42"/>
      <c r="O268" s="42"/>
      <c r="P268" s="42"/>
      <c r="Q268" s="42"/>
      <c r="R268" s="42"/>
    </row>
    <row r="269" spans="10:18" x14ac:dyDescent="0.2">
      <c r="J269" s="1"/>
      <c r="K269" s="1"/>
      <c r="M269" s="11"/>
      <c r="N269" s="1"/>
      <c r="O269" s="1"/>
      <c r="P269" s="1"/>
    </row>
    <row r="270" spans="10:18" x14ac:dyDescent="0.2">
      <c r="J270" s="1"/>
      <c r="K270" s="1"/>
      <c r="M270" s="11"/>
      <c r="N270" s="1"/>
      <c r="O270" s="1"/>
      <c r="P270" s="1"/>
    </row>
    <row r="271" spans="10:18" x14ac:dyDescent="0.2">
      <c r="J271" s="1"/>
      <c r="K271" s="1"/>
      <c r="M271" s="11"/>
      <c r="N271" s="1"/>
      <c r="O271" s="1"/>
      <c r="P271" s="1"/>
    </row>
    <row r="272" spans="10:18" x14ac:dyDescent="0.2">
      <c r="J272" s="1"/>
      <c r="K272" s="1"/>
      <c r="M272" s="11"/>
      <c r="N272" s="1"/>
      <c r="O272" s="1"/>
      <c r="P272" s="1"/>
    </row>
    <row r="273" spans="10:16" x14ac:dyDescent="0.2">
      <c r="J273" s="1"/>
      <c r="K273" s="1"/>
      <c r="M273" s="11"/>
      <c r="N273" s="1"/>
      <c r="O273" s="1"/>
      <c r="P273" s="1"/>
    </row>
    <row r="274" spans="10:16" x14ac:dyDescent="0.2">
      <c r="J274" s="1"/>
      <c r="K274" s="1"/>
      <c r="M274" s="11"/>
      <c r="N274" s="1"/>
      <c r="O274" s="1"/>
      <c r="P274" s="1"/>
    </row>
    <row r="275" spans="10:16" x14ac:dyDescent="0.2">
      <c r="J275" s="1"/>
      <c r="K275" s="1"/>
      <c r="M275" s="11"/>
      <c r="N275" s="1"/>
      <c r="O275" s="1"/>
      <c r="P275" s="1"/>
    </row>
    <row r="276" spans="10:16" x14ac:dyDescent="0.2">
      <c r="J276" s="1"/>
      <c r="K276" s="1"/>
      <c r="M276" s="11"/>
      <c r="N276" s="1"/>
      <c r="O276" s="1"/>
      <c r="P276" s="1"/>
    </row>
    <row r="277" spans="10:16" x14ac:dyDescent="0.2">
      <c r="J277" s="1"/>
      <c r="K277" s="1"/>
      <c r="N277" s="8"/>
      <c r="O277" s="1"/>
      <c r="P277" s="1"/>
    </row>
    <row r="278" spans="10:16" x14ac:dyDescent="0.2">
      <c r="J278" s="1"/>
      <c r="K278" s="1"/>
      <c r="N278" s="8"/>
      <c r="O278" s="1"/>
      <c r="P278" s="1"/>
    </row>
    <row r="279" spans="10:16" x14ac:dyDescent="0.2">
      <c r="J279" s="1"/>
      <c r="K279" s="1"/>
      <c r="N279" s="8"/>
      <c r="O279" s="1"/>
      <c r="P279" s="1"/>
    </row>
    <row r="280" spans="10:16" x14ac:dyDescent="0.2">
      <c r="J280" s="1"/>
      <c r="K280" s="1"/>
      <c r="N280" s="8"/>
      <c r="O280" s="1"/>
      <c r="P280" s="1"/>
    </row>
    <row r="281" spans="10:16" x14ac:dyDescent="0.2">
      <c r="J281" s="1"/>
      <c r="K281" s="1"/>
      <c r="N281" s="8"/>
      <c r="O281" s="1"/>
      <c r="P281" s="1"/>
    </row>
    <row r="282" spans="10:16" x14ac:dyDescent="0.2">
      <c r="J282" s="1"/>
      <c r="K282" s="1"/>
      <c r="N282" s="8"/>
      <c r="O282" s="1"/>
      <c r="P282" s="1"/>
    </row>
    <row r="283" spans="10:16" x14ac:dyDescent="0.2">
      <c r="J283" s="1"/>
      <c r="K283" s="1"/>
      <c r="N283" s="8"/>
      <c r="O283" s="1"/>
      <c r="P283" s="1"/>
    </row>
    <row r="284" spans="10:16" x14ac:dyDescent="0.2">
      <c r="J284" s="1"/>
      <c r="K284" s="1"/>
      <c r="N284" s="8"/>
      <c r="O284" s="1"/>
      <c r="P284" s="1"/>
    </row>
    <row r="285" spans="10:16" x14ac:dyDescent="0.2">
      <c r="J285" s="1"/>
      <c r="K285" s="1"/>
      <c r="N285" s="8"/>
      <c r="O285" s="1"/>
      <c r="P285" s="1"/>
    </row>
    <row r="286" spans="10:16" x14ac:dyDescent="0.2">
      <c r="J286" s="1"/>
      <c r="K286" s="1"/>
      <c r="N286" s="8"/>
      <c r="O286" s="1"/>
      <c r="P286" s="1"/>
    </row>
    <row r="287" spans="10:16" x14ac:dyDescent="0.2">
      <c r="J287" s="1"/>
      <c r="K287" s="1"/>
      <c r="N287" s="8"/>
      <c r="O287" s="1"/>
      <c r="P287" s="1"/>
    </row>
    <row r="288" spans="10:16" x14ac:dyDescent="0.2">
      <c r="J288" s="1"/>
      <c r="K288" s="1"/>
      <c r="N288" s="8"/>
      <c r="O288" s="1"/>
      <c r="P288" s="1"/>
    </row>
    <row r="289" spans="10:16" x14ac:dyDescent="0.2">
      <c r="J289" s="1"/>
      <c r="K289" s="1"/>
      <c r="N289" s="8"/>
      <c r="O289" s="1"/>
      <c r="P289" s="1"/>
    </row>
    <row r="290" spans="10:16" x14ac:dyDescent="0.2">
      <c r="J290" s="1"/>
      <c r="K290" s="1"/>
      <c r="N290" s="8"/>
      <c r="O290" s="1"/>
      <c r="P290" s="1"/>
    </row>
    <row r="291" spans="10:16" x14ac:dyDescent="0.2">
      <c r="J291" s="1"/>
      <c r="K291" s="1"/>
      <c r="N291" s="8"/>
      <c r="O291" s="1"/>
      <c r="P291" s="1"/>
    </row>
    <row r="292" spans="10:16" x14ac:dyDescent="0.2">
      <c r="J292" s="1"/>
      <c r="K292" s="1"/>
      <c r="N292" s="8"/>
      <c r="O292" s="1"/>
      <c r="P292" s="1"/>
    </row>
    <row r="293" spans="10:16" x14ac:dyDescent="0.2">
      <c r="J293" s="1"/>
      <c r="K293" s="1"/>
      <c r="N293" s="8"/>
      <c r="O293" s="1"/>
      <c r="P293" s="1"/>
    </row>
    <row r="294" spans="10:16" x14ac:dyDescent="0.2">
      <c r="J294" s="1"/>
      <c r="K294" s="1"/>
      <c r="N294" s="8"/>
      <c r="O294" s="1"/>
      <c r="P294" s="1"/>
    </row>
    <row r="295" spans="10:16" x14ac:dyDescent="0.2">
      <c r="J295" s="1"/>
      <c r="K295" s="1"/>
      <c r="N295" s="8"/>
      <c r="O295" s="1"/>
      <c r="P295" s="1"/>
    </row>
    <row r="296" spans="10:16" x14ac:dyDescent="0.2">
      <c r="J296" s="1"/>
      <c r="K296" s="1"/>
      <c r="N296" s="8"/>
      <c r="O296" s="1"/>
      <c r="P296" s="1"/>
    </row>
    <row r="297" spans="10:16" x14ac:dyDescent="0.2">
      <c r="J297" s="1"/>
      <c r="K297" s="1"/>
      <c r="N297" s="8"/>
      <c r="O297" s="1"/>
      <c r="P297" s="1"/>
    </row>
    <row r="298" spans="10:16" x14ac:dyDescent="0.2">
      <c r="J298" s="1"/>
      <c r="K298" s="1"/>
      <c r="N298" s="8"/>
      <c r="O298" s="1"/>
      <c r="P298" s="1"/>
    </row>
    <row r="299" spans="10:16" x14ac:dyDescent="0.2">
      <c r="J299" s="1"/>
      <c r="K299" s="1"/>
      <c r="N299" s="8"/>
      <c r="O299" s="1"/>
      <c r="P299" s="1"/>
    </row>
    <row r="300" spans="10:16" x14ac:dyDescent="0.2">
      <c r="J300" s="1"/>
      <c r="K300" s="1"/>
      <c r="N300" s="8"/>
      <c r="O300" s="1"/>
      <c r="P300" s="1"/>
    </row>
    <row r="301" spans="10:16" x14ac:dyDescent="0.2">
      <c r="J301" s="1"/>
      <c r="K301" s="1"/>
      <c r="N301" s="8"/>
      <c r="O301" s="1"/>
      <c r="P301" s="1"/>
    </row>
    <row r="302" spans="10:16" x14ac:dyDescent="0.2">
      <c r="J302" s="1"/>
      <c r="K302" s="1"/>
      <c r="N302" s="8"/>
      <c r="O302" s="1"/>
      <c r="P302" s="1"/>
    </row>
    <row r="303" spans="10:16" x14ac:dyDescent="0.2">
      <c r="J303" s="1"/>
      <c r="K303" s="1"/>
      <c r="N303" s="8"/>
      <c r="O303" s="1"/>
      <c r="P303" s="1"/>
    </row>
    <row r="304" spans="10:16" x14ac:dyDescent="0.2">
      <c r="J304" s="1"/>
      <c r="K304" s="1"/>
      <c r="N304" s="8"/>
      <c r="O304" s="1"/>
      <c r="P304" s="1"/>
    </row>
    <row r="305" spans="10:16" x14ac:dyDescent="0.2">
      <c r="J305" s="1"/>
      <c r="K305" s="1"/>
      <c r="N305" s="8"/>
      <c r="O305" s="1"/>
      <c r="P305" s="1"/>
    </row>
    <row r="306" spans="10:16" x14ac:dyDescent="0.2">
      <c r="J306" s="1"/>
      <c r="K306" s="1"/>
      <c r="N306" s="8"/>
      <c r="O306" s="1"/>
      <c r="P306" s="1"/>
    </row>
    <row r="307" spans="10:16" x14ac:dyDescent="0.2">
      <c r="J307" s="1"/>
      <c r="K307" s="1"/>
      <c r="N307" s="8"/>
      <c r="O307" s="1"/>
      <c r="P307" s="1"/>
    </row>
    <row r="308" spans="10:16" x14ac:dyDescent="0.2">
      <c r="J308" s="1"/>
      <c r="K308" s="1"/>
      <c r="N308" s="8"/>
      <c r="O308" s="1"/>
      <c r="P308" s="1"/>
    </row>
    <row r="309" spans="10:16" x14ac:dyDescent="0.2">
      <c r="J309" s="1"/>
      <c r="K309" s="1"/>
      <c r="N309" s="8"/>
      <c r="O309" s="1"/>
      <c r="P309" s="1"/>
    </row>
    <row r="310" spans="10:16" x14ac:dyDescent="0.2">
      <c r="J310" s="1"/>
      <c r="K310" s="1"/>
      <c r="N310" s="8"/>
      <c r="O310" s="1"/>
      <c r="P310" s="1"/>
    </row>
    <row r="311" spans="10:16" x14ac:dyDescent="0.2">
      <c r="J311" s="1"/>
      <c r="K311" s="1"/>
      <c r="N311" s="8"/>
      <c r="O311" s="1"/>
      <c r="P311" s="1"/>
    </row>
    <row r="312" spans="10:16" x14ac:dyDescent="0.2">
      <c r="J312" s="1"/>
      <c r="K312" s="1"/>
      <c r="N312" s="8"/>
      <c r="O312" s="1"/>
      <c r="P312" s="1"/>
    </row>
    <row r="313" spans="10:16" x14ac:dyDescent="0.2">
      <c r="J313" s="1"/>
      <c r="K313" s="1"/>
      <c r="N313" s="8"/>
      <c r="O313" s="1"/>
      <c r="P313" s="1"/>
    </row>
    <row r="314" spans="10:16" x14ac:dyDescent="0.2">
      <c r="J314" s="1"/>
      <c r="K314" s="1"/>
      <c r="N314" s="8"/>
      <c r="O314" s="1"/>
      <c r="P314" s="1"/>
    </row>
    <row r="315" spans="10:16" x14ac:dyDescent="0.2">
      <c r="J315" s="1"/>
      <c r="K315" s="1"/>
      <c r="N315" s="8"/>
      <c r="O315" s="1"/>
      <c r="P315" s="1"/>
    </row>
    <row r="316" spans="10:16" x14ac:dyDescent="0.2">
      <c r="J316" s="1"/>
      <c r="K316" s="1"/>
      <c r="N316" s="8"/>
      <c r="O316" s="1"/>
      <c r="P316" s="1"/>
    </row>
    <row r="317" spans="10:16" x14ac:dyDescent="0.2">
      <c r="J317" s="1"/>
      <c r="K317" s="1"/>
      <c r="N317" s="8"/>
      <c r="O317" s="1"/>
      <c r="P317" s="1"/>
    </row>
    <row r="318" spans="10:16" x14ac:dyDescent="0.2">
      <c r="J318" s="1"/>
      <c r="K318" s="1"/>
      <c r="N318" s="8"/>
      <c r="O318" s="1"/>
      <c r="P318" s="1"/>
    </row>
    <row r="319" spans="10:16" x14ac:dyDescent="0.2">
      <c r="J319" s="1"/>
      <c r="K319" s="1"/>
      <c r="N319" s="8"/>
      <c r="O319" s="1"/>
      <c r="P319" s="1"/>
    </row>
    <row r="320" spans="10:16" x14ac:dyDescent="0.2">
      <c r="J320" s="1"/>
      <c r="K320" s="1"/>
      <c r="N320" s="8"/>
      <c r="O320" s="1"/>
      <c r="P320" s="1"/>
    </row>
    <row r="321" spans="10:16" x14ac:dyDescent="0.2">
      <c r="J321" s="1"/>
      <c r="K321" s="1"/>
      <c r="N321" s="8"/>
      <c r="O321" s="1"/>
      <c r="P321" s="1"/>
    </row>
    <row r="322" spans="10:16" x14ac:dyDescent="0.2">
      <c r="J322" s="1"/>
      <c r="K322" s="1"/>
      <c r="N322" s="8"/>
      <c r="O322" s="1"/>
      <c r="P322" s="1"/>
    </row>
    <row r="323" spans="10:16" x14ac:dyDescent="0.2">
      <c r="J323" s="1"/>
      <c r="K323" s="1"/>
      <c r="N323" s="8"/>
      <c r="O323" s="1"/>
      <c r="P323" s="1"/>
    </row>
    <row r="324" spans="10:16" x14ac:dyDescent="0.2">
      <c r="J324" s="1"/>
      <c r="K324" s="1"/>
      <c r="N324" s="8"/>
      <c r="O324" s="1"/>
      <c r="P324" s="1"/>
    </row>
    <row r="325" spans="10:16" x14ac:dyDescent="0.2">
      <c r="J325" s="1"/>
      <c r="K325" s="1"/>
      <c r="N325" s="8"/>
      <c r="O325" s="1"/>
      <c r="P325" s="1"/>
    </row>
    <row r="326" spans="10:16" x14ac:dyDescent="0.2">
      <c r="J326" s="1"/>
      <c r="K326" s="1"/>
      <c r="N326" s="8"/>
      <c r="O326" s="1"/>
      <c r="P326" s="1"/>
    </row>
    <row r="327" spans="10:16" x14ac:dyDescent="0.2">
      <c r="J327" s="1"/>
      <c r="K327" s="1"/>
      <c r="N327" s="8"/>
      <c r="O327" s="1"/>
      <c r="P327" s="1"/>
    </row>
    <row r="328" spans="10:16" x14ac:dyDescent="0.2">
      <c r="J328" s="1"/>
      <c r="K328" s="1"/>
      <c r="N328" s="8"/>
      <c r="O328" s="1"/>
      <c r="P328" s="1"/>
    </row>
    <row r="329" spans="10:16" x14ac:dyDescent="0.2">
      <c r="J329" s="1"/>
      <c r="K329" s="1"/>
      <c r="N329" s="8"/>
      <c r="O329" s="1"/>
      <c r="P329" s="1"/>
    </row>
    <row r="330" spans="10:16" x14ac:dyDescent="0.2">
      <c r="J330" s="1"/>
      <c r="K330" s="1"/>
      <c r="N330" s="8"/>
      <c r="O330" s="1"/>
      <c r="P330" s="1"/>
    </row>
    <row r="331" spans="10:16" x14ac:dyDescent="0.2">
      <c r="J331" s="1"/>
      <c r="K331" s="1"/>
      <c r="N331" s="8"/>
      <c r="O331" s="1"/>
      <c r="P331" s="1"/>
    </row>
    <row r="332" spans="10:16" x14ac:dyDescent="0.2">
      <c r="J332" s="1"/>
      <c r="K332" s="1"/>
      <c r="N332" s="8"/>
      <c r="O332" s="1"/>
      <c r="P332" s="1"/>
    </row>
    <row r="333" spans="10:16" x14ac:dyDescent="0.2">
      <c r="J333" s="1"/>
      <c r="K333" s="1"/>
      <c r="N333" s="8"/>
      <c r="O333" s="1"/>
      <c r="P333" s="1"/>
    </row>
    <row r="334" spans="10:16" x14ac:dyDescent="0.2">
      <c r="J334" s="1"/>
      <c r="K334" s="1"/>
      <c r="N334" s="8"/>
      <c r="O334" s="1"/>
      <c r="P334" s="1"/>
    </row>
    <row r="335" spans="10:16" x14ac:dyDescent="0.2">
      <c r="J335" s="1"/>
      <c r="K335" s="1"/>
      <c r="N335" s="8"/>
      <c r="O335" s="1"/>
      <c r="P335" s="1"/>
    </row>
    <row r="336" spans="10:16" x14ac:dyDescent="0.2">
      <c r="J336" s="1"/>
      <c r="K336" s="1"/>
      <c r="N336" s="8"/>
      <c r="O336" s="1"/>
      <c r="P336" s="1"/>
    </row>
    <row r="337" spans="10:16" x14ac:dyDescent="0.2">
      <c r="J337" s="1"/>
      <c r="K337" s="1"/>
      <c r="N337" s="8"/>
      <c r="O337" s="1"/>
      <c r="P337" s="1"/>
    </row>
    <row r="338" spans="10:16" x14ac:dyDescent="0.2">
      <c r="J338" s="1"/>
      <c r="K338" s="1"/>
      <c r="N338" s="8"/>
      <c r="O338" s="1"/>
      <c r="P338" s="1"/>
    </row>
    <row r="339" spans="10:16" x14ac:dyDescent="0.2">
      <c r="J339" s="1"/>
      <c r="K339" s="1"/>
      <c r="N339" s="8"/>
      <c r="O339" s="1"/>
      <c r="P339" s="1"/>
    </row>
    <row r="340" spans="10:16" x14ac:dyDescent="0.2">
      <c r="J340" s="1"/>
      <c r="K340" s="1"/>
      <c r="N340" s="8"/>
      <c r="O340" s="1"/>
      <c r="P340" s="1"/>
    </row>
    <row r="341" spans="10:16" x14ac:dyDescent="0.2">
      <c r="J341" s="1"/>
      <c r="K341" s="1"/>
      <c r="N341" s="8"/>
      <c r="O341" s="1"/>
      <c r="P341" s="1"/>
    </row>
    <row r="342" spans="10:16" x14ac:dyDescent="0.2">
      <c r="J342" s="1"/>
      <c r="K342" s="1"/>
      <c r="N342" s="8"/>
      <c r="O342" s="1"/>
      <c r="P342" s="1"/>
    </row>
    <row r="343" spans="10:16" x14ac:dyDescent="0.2">
      <c r="J343" s="1"/>
      <c r="K343" s="1"/>
      <c r="N343" s="8"/>
      <c r="O343" s="1"/>
      <c r="P343" s="1"/>
    </row>
    <row r="344" spans="10:16" x14ac:dyDescent="0.2">
      <c r="J344" s="1"/>
      <c r="K344" s="1"/>
      <c r="N344" s="8"/>
      <c r="O344" s="1"/>
      <c r="P344" s="1"/>
    </row>
    <row r="345" spans="10:16" x14ac:dyDescent="0.2">
      <c r="J345" s="1"/>
      <c r="K345" s="1"/>
      <c r="N345" s="8"/>
      <c r="O345" s="1"/>
      <c r="P345" s="1"/>
    </row>
    <row r="346" spans="10:16" x14ac:dyDescent="0.2">
      <c r="J346" s="1"/>
      <c r="K346" s="1"/>
      <c r="N346" s="8"/>
      <c r="O346" s="1"/>
      <c r="P346" s="1"/>
    </row>
    <row r="347" spans="10:16" x14ac:dyDescent="0.2">
      <c r="J347" s="1"/>
      <c r="K347" s="1"/>
      <c r="N347" s="8"/>
      <c r="O347" s="1"/>
      <c r="P347" s="1"/>
    </row>
    <row r="348" spans="10:16" x14ac:dyDescent="0.2">
      <c r="J348" s="1"/>
      <c r="K348" s="1"/>
      <c r="N348" s="8"/>
      <c r="O348" s="1"/>
      <c r="P348" s="1"/>
    </row>
    <row r="349" spans="10:16" x14ac:dyDescent="0.2">
      <c r="J349" s="1"/>
      <c r="K349" s="1"/>
      <c r="N349" s="8"/>
      <c r="O349" s="1"/>
      <c r="P349" s="1"/>
    </row>
    <row r="350" spans="10:16" x14ac:dyDescent="0.2">
      <c r="J350" s="1"/>
      <c r="K350" s="1"/>
      <c r="N350" s="8"/>
      <c r="O350" s="1"/>
      <c r="P350" s="1"/>
    </row>
    <row r="351" spans="10:16" x14ac:dyDescent="0.2">
      <c r="J351" s="1"/>
      <c r="K351" s="1"/>
      <c r="N351" s="8"/>
      <c r="O351" s="1"/>
      <c r="P351" s="1"/>
    </row>
    <row r="352" spans="10:16" x14ac:dyDescent="0.2">
      <c r="J352" s="1"/>
      <c r="K352" s="1"/>
      <c r="N352" s="8"/>
      <c r="O352" s="1"/>
      <c r="P352" s="1"/>
    </row>
    <row r="353" spans="10:16" x14ac:dyDescent="0.2">
      <c r="J353" s="1"/>
      <c r="K353" s="1"/>
      <c r="N353" s="8"/>
      <c r="O353" s="1"/>
      <c r="P353" s="1"/>
    </row>
    <row r="354" spans="10:16" x14ac:dyDescent="0.2">
      <c r="J354" s="1"/>
      <c r="K354" s="1"/>
      <c r="N354" s="8"/>
      <c r="O354" s="1"/>
      <c r="P354" s="1"/>
    </row>
    <row r="355" spans="10:16" x14ac:dyDescent="0.2">
      <c r="J355" s="1"/>
      <c r="K355" s="1"/>
      <c r="N355" s="8"/>
      <c r="O355" s="1"/>
      <c r="P355" s="1"/>
    </row>
    <row r="356" spans="10:16" x14ac:dyDescent="0.2">
      <c r="J356" s="1"/>
      <c r="K356" s="1"/>
      <c r="N356" s="8"/>
      <c r="O356" s="1"/>
      <c r="P356" s="1"/>
    </row>
    <row r="357" spans="10:16" x14ac:dyDescent="0.2">
      <c r="J357" s="1"/>
      <c r="K357" s="1"/>
      <c r="N357" s="8"/>
      <c r="O357" s="1"/>
      <c r="P357" s="1"/>
    </row>
    <row r="358" spans="10:16" x14ac:dyDescent="0.2">
      <c r="J358" s="1"/>
      <c r="K358" s="1"/>
      <c r="N358" s="8"/>
      <c r="O358" s="1"/>
      <c r="P358" s="1"/>
    </row>
    <row r="359" spans="10:16" x14ac:dyDescent="0.2">
      <c r="J359" s="1"/>
      <c r="K359" s="1"/>
      <c r="N359" s="8"/>
      <c r="O359" s="1"/>
      <c r="P359" s="1"/>
    </row>
    <row r="360" spans="10:16" x14ac:dyDescent="0.2">
      <c r="J360" s="1"/>
      <c r="K360" s="1"/>
      <c r="N360" s="8"/>
      <c r="O360" s="1"/>
      <c r="P360" s="1"/>
    </row>
    <row r="361" spans="10:16" x14ac:dyDescent="0.2">
      <c r="J361" s="1"/>
      <c r="K361" s="1"/>
      <c r="N361" s="8"/>
      <c r="O361" s="1"/>
      <c r="P361" s="1"/>
    </row>
    <row r="362" spans="10:16" x14ac:dyDescent="0.2">
      <c r="J362" s="1"/>
      <c r="K362" s="1"/>
      <c r="N362" s="8"/>
      <c r="O362" s="1"/>
      <c r="P362" s="1"/>
    </row>
    <row r="363" spans="10:16" x14ac:dyDescent="0.2">
      <c r="J363" s="1"/>
      <c r="K363" s="1"/>
      <c r="N363" s="8"/>
      <c r="O363" s="1"/>
      <c r="P363" s="1"/>
    </row>
    <row r="364" spans="10:16" x14ac:dyDescent="0.2">
      <c r="J364" s="1"/>
      <c r="K364" s="1"/>
      <c r="N364" s="8"/>
      <c r="O364" s="1"/>
      <c r="P364" s="1"/>
    </row>
    <row r="365" spans="10:16" x14ac:dyDescent="0.2">
      <c r="J365" s="1"/>
      <c r="K365" s="1"/>
      <c r="N365" s="8"/>
      <c r="O365" s="1"/>
      <c r="P365" s="1"/>
    </row>
    <row r="366" spans="10:16" x14ac:dyDescent="0.2">
      <c r="J366" s="1"/>
      <c r="K366" s="1"/>
      <c r="N366" s="8"/>
      <c r="O366" s="1"/>
      <c r="P366" s="1"/>
    </row>
    <row r="367" spans="10:16" x14ac:dyDescent="0.2">
      <c r="J367" s="1"/>
      <c r="K367" s="1"/>
      <c r="N367" s="8"/>
      <c r="O367" s="1"/>
      <c r="P367" s="1"/>
    </row>
    <row r="368" spans="10:16" x14ac:dyDescent="0.2">
      <c r="J368" s="1"/>
      <c r="K368" s="1"/>
      <c r="N368" s="8"/>
      <c r="O368" s="1"/>
      <c r="P368" s="1"/>
    </row>
    <row r="369" spans="10:16" x14ac:dyDescent="0.2">
      <c r="J369" s="1"/>
      <c r="K369" s="1"/>
      <c r="N369" s="8"/>
      <c r="O369" s="1"/>
      <c r="P369" s="1"/>
    </row>
    <row r="370" spans="10:16" x14ac:dyDescent="0.2">
      <c r="J370" s="1"/>
      <c r="K370" s="1"/>
      <c r="N370" s="8"/>
      <c r="O370" s="1"/>
      <c r="P370" s="1"/>
    </row>
    <row r="371" spans="10:16" x14ac:dyDescent="0.2">
      <c r="J371" s="1"/>
      <c r="K371" s="1"/>
      <c r="N371" s="8"/>
      <c r="O371" s="1"/>
      <c r="P371" s="1"/>
    </row>
    <row r="372" spans="10:16" x14ac:dyDescent="0.2">
      <c r="J372" s="1"/>
      <c r="K372" s="1"/>
      <c r="N372" s="8"/>
      <c r="O372" s="1"/>
      <c r="P372" s="1"/>
    </row>
    <row r="373" spans="10:16" x14ac:dyDescent="0.2">
      <c r="J373" s="1"/>
      <c r="K373" s="1"/>
      <c r="N373" s="8"/>
      <c r="O373" s="1"/>
      <c r="P373" s="1"/>
    </row>
    <row r="374" spans="10:16" x14ac:dyDescent="0.2">
      <c r="J374" s="1"/>
      <c r="K374" s="1"/>
      <c r="N374" s="8"/>
      <c r="O374" s="1"/>
      <c r="P374" s="1"/>
    </row>
    <row r="375" spans="10:16" x14ac:dyDescent="0.2">
      <c r="J375" s="1"/>
      <c r="K375" s="1"/>
      <c r="N375" s="8"/>
      <c r="O375" s="1"/>
      <c r="P375" s="1"/>
    </row>
    <row r="376" spans="10:16" x14ac:dyDescent="0.2">
      <c r="J376" s="1"/>
      <c r="K376" s="1"/>
      <c r="N376" s="8"/>
      <c r="O376" s="1"/>
      <c r="P376" s="1"/>
    </row>
    <row r="377" spans="10:16" x14ac:dyDescent="0.2">
      <c r="J377" s="1"/>
      <c r="K377" s="1"/>
      <c r="N377" s="8"/>
      <c r="O377" s="1"/>
      <c r="P377" s="1"/>
    </row>
    <row r="378" spans="10:16" x14ac:dyDescent="0.2">
      <c r="J378" s="1"/>
      <c r="K378" s="1"/>
      <c r="N378" s="8"/>
      <c r="O378" s="1"/>
      <c r="P378" s="1"/>
    </row>
    <row r="379" spans="10:16" x14ac:dyDescent="0.2">
      <c r="J379" s="1"/>
      <c r="K379" s="1"/>
      <c r="N379" s="8"/>
      <c r="O379" s="1"/>
      <c r="P379" s="1"/>
    </row>
    <row r="380" spans="10:16" x14ac:dyDescent="0.2">
      <c r="J380" s="1"/>
      <c r="K380" s="1"/>
      <c r="N380" s="8"/>
      <c r="O380" s="1"/>
      <c r="P380" s="1"/>
    </row>
    <row r="381" spans="10:16" x14ac:dyDescent="0.2">
      <c r="J381" s="1"/>
      <c r="K381" s="1"/>
      <c r="N381" s="8"/>
      <c r="O381" s="1"/>
      <c r="P381" s="1"/>
    </row>
  </sheetData>
  <protectedRanges>
    <protectedRange sqref="K6:K8 K11" name="Intervallo1"/>
  </protectedRanges>
  <mergeCells count="7">
    <mergeCell ref="I46:I93"/>
    <mergeCell ref="L3:O3"/>
    <mergeCell ref="J5:K5"/>
    <mergeCell ref="L9:L11"/>
    <mergeCell ref="Q9:Q12"/>
    <mergeCell ref="O19:P19"/>
    <mergeCell ref="I21:I45"/>
  </mergeCells>
  <conditionalFormatting sqref="O19 L9:L11">
    <cfRule type="cellIs" dxfId="4" priority="3" stopIfTrue="1" operator="equal">
      <formula>"Attenzione: contattare Funzione Products&amp;Marketing"</formula>
    </cfRule>
  </conditionalFormatting>
  <conditionalFormatting sqref="L3">
    <cfRule type="cellIs" dxfId="3" priority="4" stopIfTrue="1" operator="equal">
      <formula>"ATTENZIONE: utilizzare foglio di calcolo aggiornato"</formula>
    </cfRule>
  </conditionalFormatting>
  <conditionalFormatting sqref="K12">
    <cfRule type="cellIs" dxfId="2" priority="5" stopIfTrue="1" operator="greaterThan">
      <formula>18</formula>
    </cfRule>
  </conditionalFormatting>
  <conditionalFormatting sqref="Q9:Q12">
    <cfRule type="expression" dxfId="1" priority="2" stopIfTrue="1">
      <formula>$Q$9="ATTENZIONE:TASSAZIONE NON CORRETTA. SELEZIONARE UNA SOLA OPZIONE"</formula>
    </cfRule>
  </conditionalFormatting>
  <conditionalFormatting sqref="K15">
    <cfRule type="cellIs" dxfId="0" priority="1" stopIfTrue="1" operator="equal">
      <formula>"errore"</formula>
    </cfRule>
  </conditionalFormatting>
  <dataValidations count="1">
    <dataValidation type="list" allowBlank="1" showInputMessage="1" showErrorMessage="1" sqref="P9">
      <formula1>$Z$8:$Z$9</formula1>
    </dataValidation>
  </dataValidations>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workbookViewId="0">
      <selection activeCell="A15" sqref="A15:A25"/>
    </sheetView>
  </sheetViews>
  <sheetFormatPr defaultColWidth="8.7109375" defaultRowHeight="11.25" x14ac:dyDescent="0.2"/>
  <cols>
    <col min="1" max="1" width="39.140625" style="104" customWidth="1"/>
    <col min="2" max="2" width="24.140625" style="104" customWidth="1"/>
    <col min="3" max="3" width="51.140625" style="104" customWidth="1"/>
    <col min="4" max="4" width="11.7109375" style="104" customWidth="1"/>
    <col min="5" max="6" width="9" style="104" customWidth="1"/>
    <col min="7" max="7" width="18.7109375" style="104" customWidth="1"/>
    <col min="8" max="8" width="12.140625" style="104" customWidth="1"/>
    <col min="9" max="9" width="25.140625" style="104" customWidth="1"/>
    <col min="10" max="10" width="21.28515625" style="104" customWidth="1"/>
    <col min="11" max="261" width="8.7109375" style="104"/>
    <col min="262" max="262" width="23.28515625" style="104" customWidth="1"/>
    <col min="263" max="517" width="8.7109375" style="104"/>
    <col min="518" max="518" width="23.28515625" style="104" customWidth="1"/>
    <col min="519" max="773" width="8.7109375" style="104"/>
    <col min="774" max="774" width="23.28515625" style="104" customWidth="1"/>
    <col min="775" max="1029" width="8.7109375" style="104"/>
    <col min="1030" max="1030" width="23.28515625" style="104" customWidth="1"/>
    <col min="1031" max="1285" width="8.7109375" style="104"/>
    <col min="1286" max="1286" width="23.28515625" style="104" customWidth="1"/>
    <col min="1287" max="1541" width="8.7109375" style="104"/>
    <col min="1542" max="1542" width="23.28515625" style="104" customWidth="1"/>
    <col min="1543" max="1797" width="8.7109375" style="104"/>
    <col min="1798" max="1798" width="23.28515625" style="104" customWidth="1"/>
    <col min="1799" max="2053" width="8.7109375" style="104"/>
    <col min="2054" max="2054" width="23.28515625" style="104" customWidth="1"/>
    <col min="2055" max="2309" width="8.7109375" style="104"/>
    <col min="2310" max="2310" width="23.28515625" style="104" customWidth="1"/>
    <col min="2311" max="2565" width="8.7109375" style="104"/>
    <col min="2566" max="2566" width="23.28515625" style="104" customWidth="1"/>
    <col min="2567" max="2821" width="8.7109375" style="104"/>
    <col min="2822" max="2822" width="23.28515625" style="104" customWidth="1"/>
    <col min="2823" max="3077" width="8.7109375" style="104"/>
    <col min="3078" max="3078" width="23.28515625" style="104" customWidth="1"/>
    <col min="3079" max="3333" width="8.7109375" style="104"/>
    <col min="3334" max="3334" width="23.28515625" style="104" customWidth="1"/>
    <col min="3335" max="3589" width="8.7109375" style="104"/>
    <col min="3590" max="3590" width="23.28515625" style="104" customWidth="1"/>
    <col min="3591" max="3845" width="8.7109375" style="104"/>
    <col min="3846" max="3846" width="23.28515625" style="104" customWidth="1"/>
    <col min="3847" max="4101" width="8.7109375" style="104"/>
    <col min="4102" max="4102" width="23.28515625" style="104" customWidth="1"/>
    <col min="4103" max="4357" width="8.7109375" style="104"/>
    <col min="4358" max="4358" width="23.28515625" style="104" customWidth="1"/>
    <col min="4359" max="4613" width="8.7109375" style="104"/>
    <col min="4614" max="4614" width="23.28515625" style="104" customWidth="1"/>
    <col min="4615" max="4869" width="8.7109375" style="104"/>
    <col min="4870" max="4870" width="23.28515625" style="104" customWidth="1"/>
    <col min="4871" max="5125" width="8.7109375" style="104"/>
    <col min="5126" max="5126" width="23.28515625" style="104" customWidth="1"/>
    <col min="5127" max="5381" width="8.7109375" style="104"/>
    <col min="5382" max="5382" width="23.28515625" style="104" customWidth="1"/>
    <col min="5383" max="5637" width="8.7109375" style="104"/>
    <col min="5638" max="5638" width="23.28515625" style="104" customWidth="1"/>
    <col min="5639" max="5893" width="8.7109375" style="104"/>
    <col min="5894" max="5894" width="23.28515625" style="104" customWidth="1"/>
    <col min="5895" max="6149" width="8.7109375" style="104"/>
    <col min="6150" max="6150" width="23.28515625" style="104" customWidth="1"/>
    <col min="6151" max="6405" width="8.7109375" style="104"/>
    <col min="6406" max="6406" width="23.28515625" style="104" customWidth="1"/>
    <col min="6407" max="6661" width="8.7109375" style="104"/>
    <col min="6662" max="6662" width="23.28515625" style="104" customWidth="1"/>
    <col min="6663" max="6917" width="8.7109375" style="104"/>
    <col min="6918" max="6918" width="23.28515625" style="104" customWidth="1"/>
    <col min="6919" max="7173" width="8.7109375" style="104"/>
    <col min="7174" max="7174" width="23.28515625" style="104" customWidth="1"/>
    <col min="7175" max="7429" width="8.7109375" style="104"/>
    <col min="7430" max="7430" width="23.28515625" style="104" customWidth="1"/>
    <col min="7431" max="7685" width="8.7109375" style="104"/>
    <col min="7686" max="7686" width="23.28515625" style="104" customWidth="1"/>
    <col min="7687" max="7941" width="8.7109375" style="104"/>
    <col min="7942" max="7942" width="23.28515625" style="104" customWidth="1"/>
    <col min="7943" max="8197" width="8.7109375" style="104"/>
    <col min="8198" max="8198" width="23.28515625" style="104" customWidth="1"/>
    <col min="8199" max="8453" width="8.7109375" style="104"/>
    <col min="8454" max="8454" width="23.28515625" style="104" customWidth="1"/>
    <col min="8455" max="8709" width="8.7109375" style="104"/>
    <col min="8710" max="8710" width="23.28515625" style="104" customWidth="1"/>
    <col min="8711" max="8965" width="8.7109375" style="104"/>
    <col min="8966" max="8966" width="23.28515625" style="104" customWidth="1"/>
    <col min="8967" max="9221" width="8.7109375" style="104"/>
    <col min="9222" max="9222" width="23.28515625" style="104" customWidth="1"/>
    <col min="9223" max="9477" width="8.7109375" style="104"/>
    <col min="9478" max="9478" width="23.28515625" style="104" customWidth="1"/>
    <col min="9479" max="9733" width="8.7109375" style="104"/>
    <col min="9734" max="9734" width="23.28515625" style="104" customWidth="1"/>
    <col min="9735" max="9989" width="8.7109375" style="104"/>
    <col min="9990" max="9990" width="23.28515625" style="104" customWidth="1"/>
    <col min="9991" max="10245" width="8.7109375" style="104"/>
    <col min="10246" max="10246" width="23.28515625" style="104" customWidth="1"/>
    <col min="10247" max="10501" width="8.7109375" style="104"/>
    <col min="10502" max="10502" width="23.28515625" style="104" customWidth="1"/>
    <col min="10503" max="10757" width="8.7109375" style="104"/>
    <col min="10758" max="10758" width="23.28515625" style="104" customWidth="1"/>
    <col min="10759" max="11013" width="8.7109375" style="104"/>
    <col min="11014" max="11014" width="23.28515625" style="104" customWidth="1"/>
    <col min="11015" max="11269" width="8.7109375" style="104"/>
    <col min="11270" max="11270" width="23.28515625" style="104" customWidth="1"/>
    <col min="11271" max="11525" width="8.7109375" style="104"/>
    <col min="11526" max="11526" width="23.28515625" style="104" customWidth="1"/>
    <col min="11527" max="11781" width="8.7109375" style="104"/>
    <col min="11782" max="11782" width="23.28515625" style="104" customWidth="1"/>
    <col min="11783" max="12037" width="8.7109375" style="104"/>
    <col min="12038" max="12038" width="23.28515625" style="104" customWidth="1"/>
    <col min="12039" max="12293" width="8.7109375" style="104"/>
    <col min="12294" max="12294" width="23.28515625" style="104" customWidth="1"/>
    <col min="12295" max="12549" width="8.7109375" style="104"/>
    <col min="12550" max="12550" width="23.28515625" style="104" customWidth="1"/>
    <col min="12551" max="12805" width="8.7109375" style="104"/>
    <col min="12806" max="12806" width="23.28515625" style="104" customWidth="1"/>
    <col min="12807" max="13061" width="8.7109375" style="104"/>
    <col min="13062" max="13062" width="23.28515625" style="104" customWidth="1"/>
    <col min="13063" max="13317" width="8.7109375" style="104"/>
    <col min="13318" max="13318" width="23.28515625" style="104" customWidth="1"/>
    <col min="13319" max="13573" width="8.7109375" style="104"/>
    <col min="13574" max="13574" width="23.28515625" style="104" customWidth="1"/>
    <col min="13575" max="13829" width="8.7109375" style="104"/>
    <col min="13830" max="13830" width="23.28515625" style="104" customWidth="1"/>
    <col min="13831" max="14085" width="8.7109375" style="104"/>
    <col min="14086" max="14086" width="23.28515625" style="104" customWidth="1"/>
    <col min="14087" max="14341" width="8.7109375" style="104"/>
    <col min="14342" max="14342" width="23.28515625" style="104" customWidth="1"/>
    <col min="14343" max="14597" width="8.7109375" style="104"/>
    <col min="14598" max="14598" width="23.28515625" style="104" customWidth="1"/>
    <col min="14599" max="14853" width="8.7109375" style="104"/>
    <col min="14854" max="14854" width="23.28515625" style="104" customWidth="1"/>
    <col min="14855" max="15109" width="8.7109375" style="104"/>
    <col min="15110" max="15110" width="23.28515625" style="104" customWidth="1"/>
    <col min="15111" max="15365" width="8.7109375" style="104"/>
    <col min="15366" max="15366" width="23.28515625" style="104" customWidth="1"/>
    <col min="15367" max="15621" width="8.7109375" style="104"/>
    <col min="15622" max="15622" width="23.28515625" style="104" customWidth="1"/>
    <col min="15623" max="15877" width="8.7109375" style="104"/>
    <col min="15878" max="15878" width="23.28515625" style="104" customWidth="1"/>
    <col min="15879" max="16133" width="8.7109375" style="104"/>
    <col min="16134" max="16134" width="23.28515625" style="104" customWidth="1"/>
    <col min="16135" max="16384" width="8.7109375" style="104"/>
  </cols>
  <sheetData>
    <row r="1" spans="1:11" x14ac:dyDescent="0.2">
      <c r="A1" s="139" t="s">
        <v>31</v>
      </c>
      <c r="B1" s="119" t="s">
        <v>35</v>
      </c>
      <c r="C1" s="120" t="s">
        <v>306</v>
      </c>
      <c r="G1" s="118">
        <f>IF(('Dati '!D34/4&gt;='Dati '!D35*2),'Dati '!$D$34/4,'Dati '!D35*2)</f>
        <v>0</v>
      </c>
      <c r="H1" s="119"/>
      <c r="I1" s="120"/>
      <c r="J1" s="104" t="s">
        <v>575</v>
      </c>
    </row>
    <row r="2" spans="1:11" x14ac:dyDescent="0.2">
      <c r="A2" s="140" t="s">
        <v>51</v>
      </c>
      <c r="B2" s="138" t="s">
        <v>35</v>
      </c>
      <c r="C2" s="123" t="s">
        <v>306</v>
      </c>
      <c r="G2" s="121" t="str">
        <f t="shared" ref="G2:G9" si="0">IF(AND($G$1&gt;=H2,$G$1&lt;H3),H2,"")</f>
        <v/>
      </c>
      <c r="H2" s="122">
        <f>1000</f>
        <v>1000</v>
      </c>
      <c r="I2" s="123" t="s">
        <v>498</v>
      </c>
      <c r="J2" s="104" t="s">
        <v>588</v>
      </c>
    </row>
    <row r="3" spans="1:11" x14ac:dyDescent="0.2">
      <c r="A3" s="140" t="s">
        <v>52</v>
      </c>
      <c r="B3" s="138" t="s">
        <v>33</v>
      </c>
      <c r="C3" s="123" t="s">
        <v>307</v>
      </c>
      <c r="G3" s="121" t="str">
        <f t="shared" si="0"/>
        <v/>
      </c>
      <c r="H3" s="122">
        <f>H2+500</f>
        <v>1500</v>
      </c>
      <c r="I3" s="123" t="s">
        <v>499</v>
      </c>
      <c r="J3" s="104" t="s">
        <v>573</v>
      </c>
    </row>
    <row r="4" spans="1:11" x14ac:dyDescent="0.2">
      <c r="A4" s="140" t="s">
        <v>53</v>
      </c>
      <c r="B4" s="138" t="s">
        <v>33</v>
      </c>
      <c r="C4" s="123" t="s">
        <v>308</v>
      </c>
      <c r="G4" s="121" t="str">
        <f t="shared" si="0"/>
        <v/>
      </c>
      <c r="H4" s="122">
        <f t="shared" ref="H4:H9" si="1">H3+500</f>
        <v>2000</v>
      </c>
      <c r="I4" s="123" t="s">
        <v>500</v>
      </c>
      <c r="J4" s="104" t="s">
        <v>451</v>
      </c>
    </row>
    <row r="5" spans="1:11" x14ac:dyDescent="0.2">
      <c r="A5" s="140" t="s">
        <v>54</v>
      </c>
      <c r="B5" s="138" t="s">
        <v>33</v>
      </c>
      <c r="C5" s="123" t="s">
        <v>307</v>
      </c>
      <c r="G5" s="121" t="str">
        <f t="shared" si="0"/>
        <v/>
      </c>
      <c r="H5" s="122">
        <f t="shared" si="1"/>
        <v>2500</v>
      </c>
      <c r="I5" s="123" t="s">
        <v>501</v>
      </c>
      <c r="J5" s="104" t="s">
        <v>452</v>
      </c>
    </row>
    <row r="6" spans="1:11" x14ac:dyDescent="0.2">
      <c r="A6" s="140" t="s">
        <v>55</v>
      </c>
      <c r="B6" s="138" t="s">
        <v>33</v>
      </c>
      <c r="C6" s="123" t="s">
        <v>309</v>
      </c>
      <c r="G6" s="121" t="str">
        <f t="shared" si="0"/>
        <v/>
      </c>
      <c r="H6" s="122">
        <f t="shared" si="1"/>
        <v>3000</v>
      </c>
      <c r="I6" s="123" t="s">
        <v>502</v>
      </c>
      <c r="J6" s="111" t="s">
        <v>584</v>
      </c>
    </row>
    <row r="7" spans="1:11" ht="12" thickBot="1" x14ac:dyDescent="0.25">
      <c r="A7" s="125" t="s">
        <v>32</v>
      </c>
      <c r="B7" s="126" t="s">
        <v>34</v>
      </c>
      <c r="C7" s="127" t="s">
        <v>305</v>
      </c>
      <c r="G7" s="121" t="str">
        <f t="shared" si="0"/>
        <v/>
      </c>
      <c r="H7" s="122">
        <f t="shared" si="1"/>
        <v>3500</v>
      </c>
      <c r="I7" s="123" t="s">
        <v>503</v>
      </c>
      <c r="J7" s="294" t="s">
        <v>528</v>
      </c>
    </row>
    <row r="8" spans="1:11" x14ac:dyDescent="0.2">
      <c r="G8" s="121" t="str">
        <f t="shared" si="0"/>
        <v/>
      </c>
      <c r="H8" s="122">
        <f t="shared" si="1"/>
        <v>4000</v>
      </c>
      <c r="I8" s="123" t="s">
        <v>504</v>
      </c>
      <c r="J8" s="104" t="s">
        <v>497</v>
      </c>
    </row>
    <row r="9" spans="1:11" ht="12" thickBot="1" x14ac:dyDescent="0.25">
      <c r="A9" s="104" t="s">
        <v>33</v>
      </c>
      <c r="B9" s="104" t="s">
        <v>377</v>
      </c>
      <c r="C9" s="141" t="s">
        <v>454</v>
      </c>
      <c r="G9" s="121" t="str">
        <f t="shared" si="0"/>
        <v/>
      </c>
      <c r="H9" s="122">
        <f t="shared" si="1"/>
        <v>4500</v>
      </c>
      <c r="I9" s="123" t="s">
        <v>505</v>
      </c>
      <c r="J9" s="104" t="s">
        <v>475</v>
      </c>
    </row>
    <row r="10" spans="1:11" x14ac:dyDescent="0.2">
      <c r="A10" s="104" t="s">
        <v>34</v>
      </c>
      <c r="B10" s="104" t="s">
        <v>378</v>
      </c>
      <c r="C10" s="132" t="s">
        <v>357</v>
      </c>
      <c r="D10" s="133" t="str">
        <f>IF('Dati '!$D$64&lt;=10,"X","")</f>
        <v>X</v>
      </c>
      <c r="E10" s="133"/>
      <c r="F10" s="133"/>
      <c r="G10" s="121" t="str">
        <f t="shared" ref="G10:G30" si="2">IF(AND($G$1&gt;=H10,$G$1&lt;H11),H10,"")</f>
        <v/>
      </c>
      <c r="H10" s="122">
        <f>H9+500</f>
        <v>5000</v>
      </c>
      <c r="I10" s="123" t="s">
        <v>390</v>
      </c>
      <c r="J10" s="104" t="s">
        <v>506</v>
      </c>
    </row>
    <row r="11" spans="1:11" x14ac:dyDescent="0.2">
      <c r="A11" s="104" t="s">
        <v>35</v>
      </c>
      <c r="C11" s="134" t="s">
        <v>453</v>
      </c>
      <c r="D11" s="133" t="str">
        <f>IF(AND('Dati '!$D$64&gt;10,'Dati '!$D$64&lt;=100),"X","")</f>
        <v/>
      </c>
      <c r="E11" s="133"/>
      <c r="F11" s="133"/>
      <c r="G11" s="121" t="str">
        <f t="shared" si="2"/>
        <v/>
      </c>
      <c r="H11" s="122">
        <f t="shared" ref="H11:H60" si="3">H10+500</f>
        <v>5500</v>
      </c>
      <c r="I11" s="123" t="s">
        <v>391</v>
      </c>
      <c r="J11" s="104" t="s">
        <v>507</v>
      </c>
    </row>
    <row r="12" spans="1:11" x14ac:dyDescent="0.2">
      <c r="C12" s="134" t="s">
        <v>479</v>
      </c>
      <c r="D12" s="133" t="str">
        <f>IF(AND('Dati '!$D$64&gt;100,'Dati '!$D$64&lt;=1000),"X","")</f>
        <v/>
      </c>
      <c r="E12" s="133"/>
      <c r="F12" s="133"/>
      <c r="G12" s="121" t="str">
        <f t="shared" si="2"/>
        <v/>
      </c>
      <c r="H12" s="122">
        <f t="shared" si="3"/>
        <v>6000</v>
      </c>
      <c r="I12" s="123" t="s">
        <v>392</v>
      </c>
      <c r="J12" s="104" t="s">
        <v>508</v>
      </c>
    </row>
    <row r="13" spans="1:11" ht="12" thickBot="1" x14ac:dyDescent="0.25">
      <c r="A13" s="137">
        <f>36</f>
        <v>36</v>
      </c>
      <c r="C13" s="135" t="s">
        <v>356</v>
      </c>
      <c r="D13" s="133" t="str">
        <f>IF('Dati '!$D$64&gt;1000,"X","")</f>
        <v/>
      </c>
      <c r="E13" s="133"/>
      <c r="F13" s="133"/>
      <c r="G13" s="121" t="str">
        <f t="shared" si="2"/>
        <v/>
      </c>
      <c r="H13" s="122">
        <f t="shared" si="3"/>
        <v>6500</v>
      </c>
      <c r="I13" s="123" t="s">
        <v>393</v>
      </c>
      <c r="J13" s="104" t="s">
        <v>525</v>
      </c>
    </row>
    <row r="14" spans="1:11" ht="12" thickBot="1" x14ac:dyDescent="0.25">
      <c r="A14" s="137">
        <f>A13+12</f>
        <v>48</v>
      </c>
      <c r="C14" s="141" t="s">
        <v>459</v>
      </c>
      <c r="E14" s="104" t="s">
        <v>480</v>
      </c>
      <c r="F14" s="104" t="s">
        <v>481</v>
      </c>
      <c r="G14" s="121" t="str">
        <f t="shared" si="2"/>
        <v/>
      </c>
      <c r="H14" s="122">
        <f t="shared" si="3"/>
        <v>7000</v>
      </c>
      <c r="I14" s="123" t="s">
        <v>394</v>
      </c>
      <c r="J14" s="104" t="s">
        <v>526</v>
      </c>
    </row>
    <row r="15" spans="1:11" x14ac:dyDescent="0.2">
      <c r="A15" s="137">
        <f t="shared" ref="A15:A25" si="4">A14+12</f>
        <v>60</v>
      </c>
      <c r="C15" s="116" t="s">
        <v>458</v>
      </c>
      <c r="D15" s="116" t="s">
        <v>358</v>
      </c>
      <c r="E15" s="133" t="e">
        <f>IF('Dati '!#REF!&lt;=2000000,"X","")</f>
        <v>#REF!</v>
      </c>
      <c r="F15" s="133" t="e">
        <f>IF('Dati '!#REF!&lt;=2000000,"X","")</f>
        <v>#REF!</v>
      </c>
      <c r="G15" s="121" t="str">
        <f t="shared" si="2"/>
        <v/>
      </c>
      <c r="H15" s="122">
        <f t="shared" si="3"/>
        <v>7500</v>
      </c>
      <c r="I15" s="123" t="s">
        <v>395</v>
      </c>
      <c r="J15" s="356">
        <v>44126</v>
      </c>
      <c r="K15" s="104" t="s">
        <v>578</v>
      </c>
    </row>
    <row r="16" spans="1:11" x14ac:dyDescent="0.2">
      <c r="A16" s="137">
        <f t="shared" si="4"/>
        <v>72</v>
      </c>
      <c r="C16" s="112" t="s">
        <v>455</v>
      </c>
      <c r="D16" s="112" t="s">
        <v>359</v>
      </c>
      <c r="E16" s="133" t="e">
        <f>IF(AND('Dati '!#REF!&gt;2000000,'Dati '!#REF!&lt;=10000000),"X","")</f>
        <v>#REF!</v>
      </c>
      <c r="F16" s="133" t="e">
        <f>IF(AND('Dati '!#REF!&gt;2000000,'Dati '!#REF!&lt;=10000000),"X","")</f>
        <v>#REF!</v>
      </c>
      <c r="G16" s="121" t="str">
        <f t="shared" si="2"/>
        <v/>
      </c>
      <c r="H16" s="122">
        <f t="shared" si="3"/>
        <v>8000</v>
      </c>
      <c r="I16" s="123" t="s">
        <v>396</v>
      </c>
      <c r="J16" s="356">
        <v>44155</v>
      </c>
      <c r="K16" s="104" t="s">
        <v>579</v>
      </c>
    </row>
    <row r="17" spans="1:12" x14ac:dyDescent="0.2">
      <c r="A17" s="137">
        <f t="shared" si="4"/>
        <v>84</v>
      </c>
      <c r="C17" s="112" t="s">
        <v>456</v>
      </c>
      <c r="D17" s="112" t="s">
        <v>360</v>
      </c>
      <c r="E17" s="133" t="e">
        <f>IF(AND('Dati '!#REF!&gt;10000000,'Dati '!#REF!&lt;=50000000),"X","")</f>
        <v>#REF!</v>
      </c>
      <c r="F17" s="133" t="e">
        <f>IF(AND('Dati '!#REF!&gt;10000000,'Dati '!#REF!&lt;=50000000),"X","")</f>
        <v>#REF!</v>
      </c>
      <c r="G17" s="121" t="str">
        <f t="shared" si="2"/>
        <v/>
      </c>
      <c r="H17" s="122">
        <f t="shared" si="3"/>
        <v>8500</v>
      </c>
      <c r="I17" s="123" t="s">
        <v>397</v>
      </c>
      <c r="J17" s="356">
        <v>44137</v>
      </c>
      <c r="K17" s="104" t="s">
        <v>591</v>
      </c>
    </row>
    <row r="18" spans="1:12" ht="12" thickBot="1" x14ac:dyDescent="0.25">
      <c r="A18" s="137">
        <f t="shared" si="4"/>
        <v>96</v>
      </c>
      <c r="C18" s="113" t="s">
        <v>457</v>
      </c>
      <c r="D18" s="113" t="s">
        <v>361</v>
      </c>
      <c r="E18" s="133" t="e">
        <f>IF('Dati '!#REF!&gt;50000000,"X","")</f>
        <v>#REF!</v>
      </c>
      <c r="F18" s="133" t="e">
        <f>IF('Dati '!#REF!&gt;50000000,"X","")</f>
        <v>#REF!</v>
      </c>
      <c r="G18" s="121" t="str">
        <f t="shared" si="2"/>
        <v/>
      </c>
      <c r="H18" s="122">
        <f t="shared" si="3"/>
        <v>9000</v>
      </c>
      <c r="I18" s="123" t="s">
        <v>398</v>
      </c>
      <c r="J18" s="356">
        <v>44166</v>
      </c>
      <c r="K18" s="104" t="s">
        <v>586</v>
      </c>
    </row>
    <row r="19" spans="1:12" x14ac:dyDescent="0.2">
      <c r="A19" s="137">
        <f t="shared" si="4"/>
        <v>108</v>
      </c>
      <c r="C19" s="142" t="s">
        <v>460</v>
      </c>
      <c r="G19" s="121" t="str">
        <f t="shared" si="2"/>
        <v/>
      </c>
      <c r="H19" s="122">
        <f t="shared" si="3"/>
        <v>9500</v>
      </c>
      <c r="I19" s="123" t="s">
        <v>399</v>
      </c>
      <c r="J19" s="356">
        <v>44165</v>
      </c>
      <c r="K19" s="104" t="s">
        <v>587</v>
      </c>
    </row>
    <row r="20" spans="1:12" x14ac:dyDescent="0.2">
      <c r="A20" s="137">
        <f t="shared" si="4"/>
        <v>120</v>
      </c>
      <c r="C20" s="112" t="s">
        <v>362</v>
      </c>
      <c r="D20" s="104" t="str">
        <f>IF('Dati '!$D$63=Fonti!C20,"X","")</f>
        <v/>
      </c>
      <c r="G20" s="121" t="str">
        <f t="shared" si="2"/>
        <v/>
      </c>
      <c r="H20" s="122">
        <f t="shared" si="3"/>
        <v>10000</v>
      </c>
      <c r="I20" s="123" t="s">
        <v>400</v>
      </c>
      <c r="J20" s="356" t="s">
        <v>590</v>
      </c>
      <c r="K20" s="104" t="s">
        <v>585</v>
      </c>
      <c r="L20" s="104" t="str">
        <f>MID(J20,5,10)</f>
        <v>10/2020</v>
      </c>
    </row>
    <row r="21" spans="1:12" x14ac:dyDescent="0.2">
      <c r="A21" s="137">
        <f t="shared" si="4"/>
        <v>132</v>
      </c>
      <c r="C21" s="112" t="s">
        <v>363</v>
      </c>
      <c r="D21" s="104" t="str">
        <f>IF('Dati '!$D$63=Fonti!C21,"X","")</f>
        <v/>
      </c>
      <c r="G21" s="121" t="str">
        <f t="shared" si="2"/>
        <v/>
      </c>
      <c r="H21" s="122">
        <f t="shared" si="3"/>
        <v>10500</v>
      </c>
      <c r="I21" s="123" t="s">
        <v>401</v>
      </c>
      <c r="J21" s="104" t="s">
        <v>531</v>
      </c>
    </row>
    <row r="22" spans="1:12" x14ac:dyDescent="0.2">
      <c r="A22" s="137">
        <f t="shared" si="4"/>
        <v>144</v>
      </c>
      <c r="C22" s="117" t="s">
        <v>364</v>
      </c>
      <c r="D22" s="104" t="str">
        <f>IF('Dati '!$D$63=Fonti!C22,"X","")</f>
        <v/>
      </c>
      <c r="G22" s="121" t="str">
        <f t="shared" si="2"/>
        <v/>
      </c>
      <c r="H22" s="122">
        <f t="shared" si="3"/>
        <v>11000</v>
      </c>
      <c r="I22" s="123" t="s">
        <v>402</v>
      </c>
      <c r="J22" s="104" t="s">
        <v>572</v>
      </c>
    </row>
    <row r="23" spans="1:12" x14ac:dyDescent="0.2">
      <c r="A23" s="137">
        <f t="shared" si="4"/>
        <v>156</v>
      </c>
      <c r="C23" s="112" t="s">
        <v>365</v>
      </c>
      <c r="D23" s="104" t="str">
        <f>IF('Dati '!$D$63=Fonti!C23,"X","")</f>
        <v/>
      </c>
      <c r="G23" s="121" t="str">
        <f t="shared" si="2"/>
        <v/>
      </c>
      <c r="H23" s="122">
        <f t="shared" si="3"/>
        <v>11500</v>
      </c>
      <c r="I23" s="123" t="s">
        <v>403</v>
      </c>
      <c r="J23" s="104" t="s">
        <v>533</v>
      </c>
    </row>
    <row r="24" spans="1:12" x14ac:dyDescent="0.2">
      <c r="A24" s="137">
        <f t="shared" si="4"/>
        <v>168</v>
      </c>
      <c r="C24" s="112" t="s">
        <v>461</v>
      </c>
      <c r="G24" s="121" t="str">
        <f t="shared" si="2"/>
        <v/>
      </c>
      <c r="H24" s="122">
        <f t="shared" si="3"/>
        <v>12000</v>
      </c>
      <c r="I24" s="123" t="s">
        <v>404</v>
      </c>
    </row>
    <row r="25" spans="1:12" x14ac:dyDescent="0.2">
      <c r="A25" s="137">
        <f t="shared" si="4"/>
        <v>180</v>
      </c>
      <c r="C25" s="104" t="s">
        <v>476</v>
      </c>
      <c r="G25" s="121" t="str">
        <f t="shared" si="2"/>
        <v/>
      </c>
      <c r="H25" s="122">
        <f t="shared" si="3"/>
        <v>12500</v>
      </c>
      <c r="I25" s="123" t="s">
        <v>405</v>
      </c>
      <c r="J25" s="104" t="s">
        <v>535</v>
      </c>
    </row>
    <row r="26" spans="1:12" x14ac:dyDescent="0.2">
      <c r="A26" s="137"/>
      <c r="C26" s="112" t="s">
        <v>342</v>
      </c>
      <c r="G26" s="121" t="str">
        <f t="shared" si="2"/>
        <v/>
      </c>
      <c r="H26" s="122">
        <f t="shared" si="3"/>
        <v>13000</v>
      </c>
      <c r="I26" s="123" t="s">
        <v>406</v>
      </c>
      <c r="J26" s="104" t="s">
        <v>536</v>
      </c>
    </row>
    <row r="27" spans="1:12" x14ac:dyDescent="0.2">
      <c r="A27" s="137"/>
      <c r="C27" s="112" t="s">
        <v>343</v>
      </c>
      <c r="G27" s="121" t="str">
        <f t="shared" si="2"/>
        <v/>
      </c>
      <c r="H27" s="122">
        <f t="shared" si="3"/>
        <v>13500</v>
      </c>
      <c r="I27" s="123" t="s">
        <v>407</v>
      </c>
      <c r="J27" s="104" t="s">
        <v>538</v>
      </c>
    </row>
    <row r="28" spans="1:12" x14ac:dyDescent="0.2">
      <c r="G28" s="121" t="str">
        <f t="shared" si="2"/>
        <v/>
      </c>
      <c r="H28" s="122">
        <f t="shared" si="3"/>
        <v>14000</v>
      </c>
      <c r="I28" s="123" t="s">
        <v>408</v>
      </c>
      <c r="J28" s="104" t="s">
        <v>373</v>
      </c>
    </row>
    <row r="29" spans="1:12" x14ac:dyDescent="0.2">
      <c r="A29" s="104" t="s">
        <v>36</v>
      </c>
      <c r="B29" s="104" t="s">
        <v>513</v>
      </c>
      <c r="C29" s="104" t="s">
        <v>471</v>
      </c>
      <c r="G29" s="121" t="str">
        <f t="shared" si="2"/>
        <v/>
      </c>
      <c r="H29" s="122">
        <f t="shared" si="3"/>
        <v>14500</v>
      </c>
      <c r="I29" s="123" t="s">
        <v>409</v>
      </c>
      <c r="J29" s="104" t="s">
        <v>341</v>
      </c>
    </row>
    <row r="30" spans="1:12" x14ac:dyDescent="0.2">
      <c r="A30" s="104" t="s">
        <v>37</v>
      </c>
      <c r="B30" s="104" t="s">
        <v>514</v>
      </c>
      <c r="C30" s="72" t="s">
        <v>472</v>
      </c>
      <c r="G30" s="121" t="str">
        <f t="shared" si="2"/>
        <v/>
      </c>
      <c r="H30" s="122">
        <f t="shared" si="3"/>
        <v>15000</v>
      </c>
      <c r="I30" s="123" t="s">
        <v>410</v>
      </c>
      <c r="J30" s="104" t="s">
        <v>558</v>
      </c>
    </row>
    <row r="31" spans="1:12" x14ac:dyDescent="0.2">
      <c r="B31" s="104" t="s">
        <v>515</v>
      </c>
      <c r="C31" s="104" t="s">
        <v>473</v>
      </c>
      <c r="G31" s="121" t="str">
        <f t="shared" ref="G31:G60" si="5">IF(AND($G$1&gt;=H31,$G$1&lt;H32),H31,"")</f>
        <v/>
      </c>
      <c r="H31" s="122">
        <f t="shared" si="3"/>
        <v>15500</v>
      </c>
      <c r="I31" s="123" t="s">
        <v>411</v>
      </c>
      <c r="J31" s="104" t="s">
        <v>576</v>
      </c>
    </row>
    <row r="32" spans="1:12" x14ac:dyDescent="0.2">
      <c r="B32" s="104" t="s">
        <v>516</v>
      </c>
      <c r="C32" s="104" t="s">
        <v>474</v>
      </c>
      <c r="G32" s="121" t="str">
        <f t="shared" si="5"/>
        <v/>
      </c>
      <c r="H32" s="122">
        <f t="shared" si="3"/>
        <v>16000</v>
      </c>
      <c r="I32" s="123" t="s">
        <v>412</v>
      </c>
    </row>
    <row r="33" spans="1:9" x14ac:dyDescent="0.2">
      <c r="B33" s="104" t="s">
        <v>560</v>
      </c>
      <c r="G33" s="121" t="str">
        <f t="shared" si="5"/>
        <v/>
      </c>
      <c r="H33" s="122">
        <f t="shared" si="3"/>
        <v>16500</v>
      </c>
      <c r="I33" s="123" t="s">
        <v>413</v>
      </c>
    </row>
    <row r="34" spans="1:9" x14ac:dyDescent="0.2">
      <c r="A34" s="104" t="s">
        <v>56</v>
      </c>
      <c r="B34" s="104" t="s">
        <v>561</v>
      </c>
      <c r="G34" s="121" t="str">
        <f t="shared" si="5"/>
        <v/>
      </c>
      <c r="H34" s="122">
        <f t="shared" si="3"/>
        <v>17000</v>
      </c>
      <c r="I34" s="123" t="s">
        <v>414</v>
      </c>
    </row>
    <row r="35" spans="1:9" x14ac:dyDescent="0.2">
      <c r="B35" s="104" t="s">
        <v>562</v>
      </c>
      <c r="G35" s="121" t="str">
        <f t="shared" si="5"/>
        <v/>
      </c>
      <c r="H35" s="122">
        <f t="shared" si="3"/>
        <v>17500</v>
      </c>
      <c r="I35" s="123" t="s">
        <v>415</v>
      </c>
    </row>
    <row r="36" spans="1:9" x14ac:dyDescent="0.2">
      <c r="A36" s="104">
        <v>3</v>
      </c>
      <c r="B36" s="104" t="s">
        <v>563</v>
      </c>
      <c r="G36" s="121" t="str">
        <f t="shared" si="5"/>
        <v/>
      </c>
      <c r="H36" s="122">
        <f t="shared" si="3"/>
        <v>18000</v>
      </c>
      <c r="I36" s="123" t="s">
        <v>416</v>
      </c>
    </row>
    <row r="37" spans="1:9" x14ac:dyDescent="0.2">
      <c r="A37" s="104">
        <v>4</v>
      </c>
      <c r="G37" s="121" t="str">
        <f t="shared" si="5"/>
        <v/>
      </c>
      <c r="H37" s="122">
        <f t="shared" si="3"/>
        <v>18500</v>
      </c>
      <c r="I37" s="123" t="s">
        <v>417</v>
      </c>
    </row>
    <row r="38" spans="1:9" x14ac:dyDescent="0.2">
      <c r="A38" s="104">
        <v>5</v>
      </c>
      <c r="G38" s="121" t="str">
        <f t="shared" si="5"/>
        <v/>
      </c>
      <c r="H38" s="122">
        <f t="shared" si="3"/>
        <v>19000</v>
      </c>
      <c r="I38" s="123" t="s">
        <v>418</v>
      </c>
    </row>
    <row r="39" spans="1:9" x14ac:dyDescent="0.2">
      <c r="A39" s="104">
        <v>6</v>
      </c>
      <c r="G39" s="121" t="str">
        <f t="shared" si="5"/>
        <v/>
      </c>
      <c r="H39" s="122">
        <f t="shared" si="3"/>
        <v>19500</v>
      </c>
      <c r="I39" s="123" t="s">
        <v>419</v>
      </c>
    </row>
    <row r="40" spans="1:9" x14ac:dyDescent="0.2">
      <c r="A40" s="104">
        <v>7</v>
      </c>
      <c r="G40" s="121" t="str">
        <f t="shared" si="5"/>
        <v/>
      </c>
      <c r="H40" s="122">
        <f t="shared" si="3"/>
        <v>20000</v>
      </c>
      <c r="I40" s="123" t="s">
        <v>420</v>
      </c>
    </row>
    <row r="41" spans="1:9" x14ac:dyDescent="0.2">
      <c r="A41" s="104">
        <v>8</v>
      </c>
      <c r="G41" s="121" t="str">
        <f t="shared" si="5"/>
        <v/>
      </c>
      <c r="H41" s="122">
        <f t="shared" si="3"/>
        <v>20500</v>
      </c>
      <c r="I41" s="123" t="s">
        <v>421</v>
      </c>
    </row>
    <row r="42" spans="1:9" x14ac:dyDescent="0.2">
      <c r="A42" s="104">
        <v>9</v>
      </c>
      <c r="G42" s="121" t="str">
        <f t="shared" si="5"/>
        <v/>
      </c>
      <c r="H42" s="122">
        <f t="shared" si="3"/>
        <v>21000</v>
      </c>
      <c r="I42" s="123" t="s">
        <v>422</v>
      </c>
    </row>
    <row r="43" spans="1:9" x14ac:dyDescent="0.2">
      <c r="A43" s="104">
        <v>10</v>
      </c>
      <c r="G43" s="121" t="str">
        <f t="shared" si="5"/>
        <v/>
      </c>
      <c r="H43" s="122">
        <f t="shared" si="3"/>
        <v>21500</v>
      </c>
      <c r="I43" s="123" t="s">
        <v>423</v>
      </c>
    </row>
    <row r="44" spans="1:9" x14ac:dyDescent="0.2">
      <c r="G44" s="121" t="str">
        <f t="shared" si="5"/>
        <v/>
      </c>
      <c r="H44" s="122">
        <f t="shared" si="3"/>
        <v>22000</v>
      </c>
      <c r="I44" s="123" t="s">
        <v>424</v>
      </c>
    </row>
    <row r="45" spans="1:9" x14ac:dyDescent="0.2">
      <c r="G45" s="121" t="str">
        <f t="shared" si="5"/>
        <v/>
      </c>
      <c r="H45" s="122">
        <f t="shared" si="3"/>
        <v>22500</v>
      </c>
      <c r="I45" s="123" t="s">
        <v>425</v>
      </c>
    </row>
    <row r="46" spans="1:9" x14ac:dyDescent="0.2">
      <c r="G46" s="121" t="str">
        <f t="shared" si="5"/>
        <v/>
      </c>
      <c r="H46" s="122">
        <f t="shared" si="3"/>
        <v>23000</v>
      </c>
      <c r="I46" s="123" t="s">
        <v>426</v>
      </c>
    </row>
    <row r="47" spans="1:9" x14ac:dyDescent="0.2">
      <c r="G47" s="121" t="str">
        <f t="shared" si="5"/>
        <v/>
      </c>
      <c r="H47" s="122">
        <f t="shared" si="3"/>
        <v>23500</v>
      </c>
      <c r="I47" s="123" t="s">
        <v>427</v>
      </c>
    </row>
    <row r="48" spans="1:9" x14ac:dyDescent="0.2">
      <c r="G48" s="121" t="str">
        <f t="shared" si="5"/>
        <v/>
      </c>
      <c r="H48" s="122">
        <f t="shared" si="3"/>
        <v>24000</v>
      </c>
      <c r="I48" s="123" t="s">
        <v>428</v>
      </c>
    </row>
    <row r="49" spans="7:9" x14ac:dyDescent="0.2">
      <c r="G49" s="121" t="str">
        <f t="shared" si="5"/>
        <v/>
      </c>
      <c r="H49" s="122">
        <f t="shared" si="3"/>
        <v>24500</v>
      </c>
      <c r="I49" s="123" t="s">
        <v>429</v>
      </c>
    </row>
    <row r="50" spans="7:9" x14ac:dyDescent="0.2">
      <c r="G50" s="121" t="str">
        <f t="shared" si="5"/>
        <v/>
      </c>
      <c r="H50" s="122">
        <f t="shared" si="3"/>
        <v>25000</v>
      </c>
      <c r="I50" s="123" t="s">
        <v>430</v>
      </c>
    </row>
    <row r="51" spans="7:9" x14ac:dyDescent="0.2">
      <c r="G51" s="121" t="str">
        <f t="shared" si="5"/>
        <v/>
      </c>
      <c r="H51" s="122">
        <f t="shared" si="3"/>
        <v>25500</v>
      </c>
      <c r="I51" s="123" t="s">
        <v>549</v>
      </c>
    </row>
    <row r="52" spans="7:9" x14ac:dyDescent="0.2">
      <c r="G52" s="121" t="str">
        <f t="shared" si="5"/>
        <v/>
      </c>
      <c r="H52" s="122">
        <f t="shared" si="3"/>
        <v>26000</v>
      </c>
      <c r="I52" s="123" t="s">
        <v>550</v>
      </c>
    </row>
    <row r="53" spans="7:9" x14ac:dyDescent="0.2">
      <c r="G53" s="121" t="str">
        <f t="shared" si="5"/>
        <v/>
      </c>
      <c r="H53" s="122">
        <f t="shared" si="3"/>
        <v>26500</v>
      </c>
      <c r="I53" s="123" t="s">
        <v>551</v>
      </c>
    </row>
    <row r="54" spans="7:9" x14ac:dyDescent="0.2">
      <c r="G54" s="121" t="str">
        <f t="shared" si="5"/>
        <v/>
      </c>
      <c r="H54" s="122">
        <f t="shared" si="3"/>
        <v>27000</v>
      </c>
      <c r="I54" s="123" t="s">
        <v>552</v>
      </c>
    </row>
    <row r="55" spans="7:9" x14ac:dyDescent="0.2">
      <c r="G55" s="121" t="str">
        <f t="shared" si="5"/>
        <v/>
      </c>
      <c r="H55" s="122">
        <f t="shared" si="3"/>
        <v>27500</v>
      </c>
      <c r="I55" s="123" t="s">
        <v>553</v>
      </c>
    </row>
    <row r="56" spans="7:9" x14ac:dyDescent="0.2">
      <c r="G56" s="121" t="str">
        <f t="shared" si="5"/>
        <v/>
      </c>
      <c r="H56" s="122">
        <f t="shared" si="3"/>
        <v>28000</v>
      </c>
      <c r="I56" s="123" t="s">
        <v>554</v>
      </c>
    </row>
    <row r="57" spans="7:9" x14ac:dyDescent="0.2">
      <c r="G57" s="121" t="str">
        <f t="shared" si="5"/>
        <v/>
      </c>
      <c r="H57" s="122">
        <f t="shared" si="3"/>
        <v>28500</v>
      </c>
      <c r="I57" s="123" t="s">
        <v>555</v>
      </c>
    </row>
    <row r="58" spans="7:9" x14ac:dyDescent="0.2">
      <c r="G58" s="121" t="str">
        <f t="shared" si="5"/>
        <v/>
      </c>
      <c r="H58" s="122">
        <f t="shared" si="3"/>
        <v>29000</v>
      </c>
      <c r="I58" s="123" t="s">
        <v>556</v>
      </c>
    </row>
    <row r="59" spans="7:9" x14ac:dyDescent="0.2">
      <c r="G59" s="121" t="str">
        <f t="shared" si="5"/>
        <v/>
      </c>
      <c r="H59" s="122">
        <f t="shared" si="3"/>
        <v>29500</v>
      </c>
      <c r="I59" s="123" t="s">
        <v>574</v>
      </c>
    </row>
    <row r="60" spans="7:9" x14ac:dyDescent="0.2">
      <c r="G60" s="121" t="str">
        <f t="shared" si="5"/>
        <v/>
      </c>
      <c r="H60" s="122">
        <f t="shared" si="3"/>
        <v>30000</v>
      </c>
      <c r="I60" s="123" t="s">
        <v>557</v>
      </c>
    </row>
    <row r="61" spans="7:9" x14ac:dyDescent="0.2">
      <c r="G61" s="121">
        <f>SUM(G2:G60)</f>
        <v>0</v>
      </c>
      <c r="H61" s="124">
        <v>10000000000</v>
      </c>
      <c r="I61" s="123"/>
    </row>
    <row r="62" spans="7:9" ht="12" thickBot="1" x14ac:dyDescent="0.25">
      <c r="G62" s="125"/>
      <c r="H62" s="126"/>
      <c r="I62" s="12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workbookViewId="0">
      <selection activeCell="C18" sqref="C18:C22"/>
    </sheetView>
  </sheetViews>
  <sheetFormatPr defaultColWidth="8.7109375" defaultRowHeight="12.75" x14ac:dyDescent="0.2"/>
  <cols>
    <col min="1" max="1" width="13.140625" customWidth="1"/>
    <col min="2" max="2" width="17.140625" customWidth="1"/>
    <col min="3" max="3" width="14.42578125" style="80" customWidth="1"/>
    <col min="4" max="4" width="25.140625" customWidth="1"/>
    <col min="5" max="5" width="19.7109375" customWidth="1"/>
  </cols>
  <sheetData>
    <row r="1" spans="1:6" ht="14.65" customHeight="1" x14ac:dyDescent="0.25">
      <c r="A1" s="866" t="str">
        <f>CONCATENATE("Ipotesi ","(",Fonti!L20,")")</f>
        <v>Ipotesi (10/2020)</v>
      </c>
      <c r="B1" s="867"/>
      <c r="C1" s="868"/>
      <c r="D1" s="179" t="s">
        <v>70</v>
      </c>
      <c r="E1" s="179" t="s">
        <v>71</v>
      </c>
      <c r="F1" s="869" t="s">
        <v>68</v>
      </c>
    </row>
    <row r="2" spans="1:6" ht="15.75" thickBot="1" x14ac:dyDescent="0.3">
      <c r="A2" s="177" t="s">
        <v>3</v>
      </c>
      <c r="B2" s="178" t="s">
        <v>69</v>
      </c>
      <c r="C2" s="345" t="s">
        <v>68</v>
      </c>
      <c r="D2" s="180">
        <f>'Dati '!D36</f>
        <v>0</v>
      </c>
      <c r="E2" s="178">
        <f>'Dati '!D39/12</f>
        <v>0</v>
      </c>
      <c r="F2" s="870"/>
    </row>
    <row r="3" spans="1:6" x14ac:dyDescent="0.2">
      <c r="A3" s="81">
        <v>5000</v>
      </c>
      <c r="B3" s="327">
        <v>10</v>
      </c>
      <c r="C3" s="376">
        <v>1.11E-2</v>
      </c>
      <c r="D3" s="91" t="str">
        <f>IF(AND($D$2&gt;=1000,$D$2&lt;=A3),C3,"")</f>
        <v/>
      </c>
      <c r="E3" s="82" t="str">
        <f>IF($E$2=B3,$E$2,"")</f>
        <v/>
      </c>
      <c r="F3" s="91" t="str">
        <f>IF(AND(D3&lt;&gt;"",E3&lt;&gt;""),D3,"")</f>
        <v/>
      </c>
    </row>
    <row r="4" spans="1:6" x14ac:dyDescent="0.2">
      <c r="A4" s="83">
        <v>10000</v>
      </c>
      <c r="B4" s="84">
        <v>10</v>
      </c>
      <c r="C4" s="377">
        <v>1.11E-2</v>
      </c>
      <c r="D4" s="86" t="str">
        <f>IF(AND($D$2&gt;A3,$D$2&lt;=A4),C4,"")</f>
        <v/>
      </c>
      <c r="E4" s="85" t="str">
        <f t="shared" ref="E4:E8" si="0">IF($E$2=B4,$E$2,"")</f>
        <v/>
      </c>
      <c r="F4" s="86" t="str">
        <f t="shared" ref="F4:F8" si="1">IF(AND(D4&lt;&gt;"",E4&lt;&gt;""),D4,"")</f>
        <v/>
      </c>
    </row>
    <row r="5" spans="1:6" x14ac:dyDescent="0.2">
      <c r="A5" s="83">
        <v>15000</v>
      </c>
      <c r="B5" s="84">
        <v>10</v>
      </c>
      <c r="C5" s="377">
        <v>1.11E-2</v>
      </c>
      <c r="D5" s="86" t="str">
        <f>IF(AND($D$2&gt;A4,$D$2&lt;=A5),C5,"")</f>
        <v/>
      </c>
      <c r="E5" s="85" t="str">
        <f t="shared" si="0"/>
        <v/>
      </c>
      <c r="F5" s="86" t="str">
        <f t="shared" si="1"/>
        <v/>
      </c>
    </row>
    <row r="6" spans="1:6" x14ac:dyDescent="0.2">
      <c r="A6" s="83">
        <v>20000</v>
      </c>
      <c r="B6" s="84">
        <v>10</v>
      </c>
      <c r="C6" s="377">
        <v>1.11E-2</v>
      </c>
      <c r="D6" s="86" t="str">
        <f t="shared" ref="D6:D8" si="2">IF(AND($D$2&gt;A5,$D$2&lt;=A6),C6,"")</f>
        <v/>
      </c>
      <c r="E6" s="85" t="str">
        <f t="shared" si="0"/>
        <v/>
      </c>
      <c r="F6" s="86" t="str">
        <f t="shared" si="1"/>
        <v/>
      </c>
    </row>
    <row r="7" spans="1:6" x14ac:dyDescent="0.2">
      <c r="A7" s="83">
        <v>25000</v>
      </c>
      <c r="B7" s="84">
        <v>10</v>
      </c>
      <c r="C7" s="377">
        <v>1.11E-2</v>
      </c>
      <c r="D7" s="86" t="str">
        <f t="shared" si="2"/>
        <v/>
      </c>
      <c r="E7" s="85" t="str">
        <f t="shared" si="0"/>
        <v/>
      </c>
      <c r="F7" s="86" t="str">
        <f t="shared" si="1"/>
        <v/>
      </c>
    </row>
    <row r="8" spans="1:6" ht="13.5" thickBot="1" x14ac:dyDescent="0.25">
      <c r="A8" s="87">
        <v>30000</v>
      </c>
      <c r="B8" s="88">
        <v>10</v>
      </c>
      <c r="C8" s="378">
        <v>1.11E-2</v>
      </c>
      <c r="D8" s="90" t="str">
        <f t="shared" si="2"/>
        <v/>
      </c>
      <c r="E8" s="89" t="str">
        <f t="shared" si="0"/>
        <v/>
      </c>
      <c r="F8" s="90" t="str">
        <f t="shared" si="1"/>
        <v/>
      </c>
    </row>
    <row r="9" spans="1:6" ht="6" customHeight="1" thickBot="1" x14ac:dyDescent="0.25">
      <c r="C9" s="379"/>
      <c r="D9" s="80"/>
      <c r="F9" s="86"/>
    </row>
    <row r="10" spans="1:6" x14ac:dyDescent="0.2">
      <c r="A10" s="81">
        <v>5000</v>
      </c>
      <c r="B10" s="327">
        <v>9</v>
      </c>
      <c r="C10" s="376">
        <v>8.5000000000000006E-3</v>
      </c>
      <c r="D10" s="91" t="str">
        <f>IF(AND($D$2&gt;=1000,$D$2&lt;=A10),C10,"")</f>
        <v/>
      </c>
      <c r="E10" s="82" t="str">
        <f>IF($E$2=B10,$E$2,"")</f>
        <v/>
      </c>
      <c r="F10" s="91" t="str">
        <f t="shared" ref="F10:F29" si="3">IF(AND(D10&lt;&gt;"",E10&lt;&gt;""),D10,"")</f>
        <v/>
      </c>
    </row>
    <row r="11" spans="1:6" x14ac:dyDescent="0.2">
      <c r="A11" s="83">
        <v>10000</v>
      </c>
      <c r="B11" s="84">
        <v>9</v>
      </c>
      <c r="C11" s="377">
        <v>8.5000000000000006E-3</v>
      </c>
      <c r="D11" s="86" t="str">
        <f>IF(AND($D$2&gt;A10,$D$2&lt;=A11),C11,"")</f>
        <v/>
      </c>
      <c r="E11" s="85" t="str">
        <f t="shared" ref="E11:E15" si="4">IF($E$2=B11,$E$2,"")</f>
        <v/>
      </c>
      <c r="F11" s="86" t="str">
        <f t="shared" si="3"/>
        <v/>
      </c>
    </row>
    <row r="12" spans="1:6" x14ac:dyDescent="0.2">
      <c r="A12" s="83">
        <v>15000</v>
      </c>
      <c r="B12" s="84">
        <v>9</v>
      </c>
      <c r="C12" s="377">
        <v>8.5000000000000006E-3</v>
      </c>
      <c r="D12" s="86" t="str">
        <f t="shared" ref="D12:D15" si="5">IF(AND($D$2&gt;A11,$D$2&lt;=A12),C12,"")</f>
        <v/>
      </c>
      <c r="E12" s="85" t="str">
        <f t="shared" si="4"/>
        <v/>
      </c>
      <c r="F12" s="86" t="str">
        <f t="shared" si="3"/>
        <v/>
      </c>
    </row>
    <row r="13" spans="1:6" x14ac:dyDescent="0.2">
      <c r="A13" s="83">
        <v>20000</v>
      </c>
      <c r="B13" s="84">
        <v>9</v>
      </c>
      <c r="C13" s="377">
        <v>8.5000000000000006E-3</v>
      </c>
      <c r="D13" s="86" t="str">
        <f t="shared" si="5"/>
        <v/>
      </c>
      <c r="E13" s="85" t="str">
        <f t="shared" si="4"/>
        <v/>
      </c>
      <c r="F13" s="86" t="str">
        <f t="shared" si="3"/>
        <v/>
      </c>
    </row>
    <row r="14" spans="1:6" x14ac:dyDescent="0.2">
      <c r="A14" s="83">
        <v>25000</v>
      </c>
      <c r="B14" s="84">
        <v>9</v>
      </c>
      <c r="C14" s="377">
        <v>8.5000000000000006E-3</v>
      </c>
      <c r="D14" s="86" t="str">
        <f t="shared" si="5"/>
        <v/>
      </c>
      <c r="E14" s="85" t="str">
        <f t="shared" si="4"/>
        <v/>
      </c>
      <c r="F14" s="86" t="str">
        <f t="shared" si="3"/>
        <v/>
      </c>
    </row>
    <row r="15" spans="1:6" ht="13.5" thickBot="1" x14ac:dyDescent="0.25">
      <c r="A15" s="87">
        <v>30000</v>
      </c>
      <c r="B15" s="88">
        <v>9</v>
      </c>
      <c r="C15" s="378">
        <v>8.5000000000000006E-3</v>
      </c>
      <c r="D15" s="90" t="str">
        <f t="shared" si="5"/>
        <v/>
      </c>
      <c r="E15" s="89" t="str">
        <f t="shared" si="4"/>
        <v/>
      </c>
      <c r="F15" s="90" t="str">
        <f t="shared" si="3"/>
        <v/>
      </c>
    </row>
    <row r="16" spans="1:6" ht="6" customHeight="1" thickBot="1" x14ac:dyDescent="0.25">
      <c r="C16" s="379"/>
      <c r="D16" s="80"/>
      <c r="F16" s="86"/>
    </row>
    <row r="17" spans="1:9" x14ac:dyDescent="0.2">
      <c r="A17" s="81">
        <v>5000</v>
      </c>
      <c r="B17" s="327">
        <v>8</v>
      </c>
      <c r="C17" s="376">
        <v>8.3999999999999995E-3</v>
      </c>
      <c r="D17" s="91" t="str">
        <f>IF(AND($D$2&gt;=1000,$D$2&lt;=A17),C17,"")</f>
        <v/>
      </c>
      <c r="E17" s="82" t="str">
        <f>IF($E$2=B17,$E$2,"")</f>
        <v/>
      </c>
      <c r="F17" s="91" t="str">
        <f t="shared" si="3"/>
        <v/>
      </c>
    </row>
    <row r="18" spans="1:9" x14ac:dyDescent="0.2">
      <c r="A18" s="83">
        <v>10000</v>
      </c>
      <c r="B18" s="84">
        <v>8</v>
      </c>
      <c r="C18" s="377">
        <v>8.3999999999999995E-3</v>
      </c>
      <c r="D18" s="86" t="str">
        <f>IF(AND($D$2&gt;A17,$D$2&lt;=A18),C18,"")</f>
        <v/>
      </c>
      <c r="E18" s="85" t="str">
        <f t="shared" ref="E18:E22" si="6">IF($E$2=B18,$E$2,"")</f>
        <v/>
      </c>
      <c r="F18" s="86" t="str">
        <f t="shared" si="3"/>
        <v/>
      </c>
    </row>
    <row r="19" spans="1:9" x14ac:dyDescent="0.2">
      <c r="A19" s="83">
        <v>15000</v>
      </c>
      <c r="B19" s="84">
        <v>8</v>
      </c>
      <c r="C19" s="377">
        <v>8.3999999999999995E-3</v>
      </c>
      <c r="D19" s="86" t="str">
        <f t="shared" ref="D19:D22" si="7">IF(AND($D$2&gt;A18,$D$2&lt;=A19),C19,"")</f>
        <v/>
      </c>
      <c r="E19" s="85" t="str">
        <f t="shared" si="6"/>
        <v/>
      </c>
      <c r="F19" s="86" t="str">
        <f t="shared" si="3"/>
        <v/>
      </c>
    </row>
    <row r="20" spans="1:9" x14ac:dyDescent="0.2">
      <c r="A20" s="83">
        <v>20000</v>
      </c>
      <c r="B20" s="84">
        <v>8</v>
      </c>
      <c r="C20" s="377">
        <v>8.3999999999999995E-3</v>
      </c>
      <c r="D20" s="86" t="str">
        <f t="shared" si="7"/>
        <v/>
      </c>
      <c r="E20" s="85" t="str">
        <f t="shared" si="6"/>
        <v/>
      </c>
      <c r="F20" s="86" t="str">
        <f t="shared" si="3"/>
        <v/>
      </c>
    </row>
    <row r="21" spans="1:9" x14ac:dyDescent="0.2">
      <c r="A21" s="83">
        <v>25000</v>
      </c>
      <c r="B21" s="84">
        <v>8</v>
      </c>
      <c r="C21" s="377">
        <v>8.3999999999999995E-3</v>
      </c>
      <c r="D21" s="86" t="str">
        <f t="shared" si="7"/>
        <v/>
      </c>
      <c r="E21" s="85" t="str">
        <f t="shared" si="6"/>
        <v/>
      </c>
      <c r="F21" s="86" t="str">
        <f t="shared" si="3"/>
        <v/>
      </c>
    </row>
    <row r="22" spans="1:9" ht="13.5" thickBot="1" x14ac:dyDescent="0.25">
      <c r="A22" s="87">
        <v>30000</v>
      </c>
      <c r="B22" s="88">
        <v>8</v>
      </c>
      <c r="C22" s="378">
        <v>8.3999999999999995E-3</v>
      </c>
      <c r="D22" s="90" t="str">
        <f t="shared" si="7"/>
        <v/>
      </c>
      <c r="E22" s="89" t="str">
        <f t="shared" si="6"/>
        <v/>
      </c>
      <c r="F22" s="90" t="str">
        <f t="shared" si="3"/>
        <v/>
      </c>
    </row>
    <row r="23" spans="1:9" ht="6" customHeight="1" thickBot="1" x14ac:dyDescent="0.25">
      <c r="C23" s="379"/>
      <c r="D23" s="80"/>
      <c r="F23" s="86"/>
    </row>
    <row r="24" spans="1:9" x14ac:dyDescent="0.2">
      <c r="A24" s="81">
        <v>5000</v>
      </c>
      <c r="B24" s="327">
        <v>7</v>
      </c>
      <c r="C24" s="376">
        <v>5.7999999999999996E-3</v>
      </c>
      <c r="D24" s="91" t="str">
        <f>IF(AND($D$2&gt;=1000,$D$2&lt;=A24),C24,"")</f>
        <v/>
      </c>
      <c r="E24" s="82" t="str">
        <f>IF($E$2=B24,$E$2,"")</f>
        <v/>
      </c>
      <c r="F24" s="91" t="str">
        <f t="shared" si="3"/>
        <v/>
      </c>
    </row>
    <row r="25" spans="1:9" x14ac:dyDescent="0.2">
      <c r="A25" s="83">
        <v>10000</v>
      </c>
      <c r="B25" s="84">
        <v>7</v>
      </c>
      <c r="C25" s="377">
        <v>5.7999999999999996E-3</v>
      </c>
      <c r="D25" s="86" t="str">
        <f>IF(AND($D$2&gt;A24,$D$2&lt;=A25),C25,"")</f>
        <v/>
      </c>
      <c r="E25" s="85" t="str">
        <f t="shared" ref="E25:E29" si="8">IF($E$2=B25,$E$2,"")</f>
        <v/>
      </c>
      <c r="F25" s="86" t="str">
        <f t="shared" si="3"/>
        <v/>
      </c>
    </row>
    <row r="26" spans="1:9" x14ac:dyDescent="0.2">
      <c r="A26" s="83">
        <v>15000</v>
      </c>
      <c r="B26" s="84">
        <v>7</v>
      </c>
      <c r="C26" s="377">
        <v>5.7999999999999996E-3</v>
      </c>
      <c r="D26" s="86" t="str">
        <f t="shared" ref="D26:D29" si="9">IF(AND($D$2&gt;A25,$D$2&lt;=A26),C26,"")</f>
        <v/>
      </c>
      <c r="E26" s="85" t="str">
        <f t="shared" si="8"/>
        <v/>
      </c>
      <c r="F26" s="86" t="str">
        <f t="shared" si="3"/>
        <v/>
      </c>
    </row>
    <row r="27" spans="1:9" x14ac:dyDescent="0.2">
      <c r="A27" s="83">
        <v>20000</v>
      </c>
      <c r="B27" s="84">
        <v>7</v>
      </c>
      <c r="C27" s="377">
        <v>5.7999999999999996E-3</v>
      </c>
      <c r="D27" s="86" t="str">
        <f t="shared" si="9"/>
        <v/>
      </c>
      <c r="E27" s="85" t="str">
        <f t="shared" si="8"/>
        <v/>
      </c>
      <c r="F27" s="86" t="str">
        <f t="shared" si="3"/>
        <v/>
      </c>
    </row>
    <row r="28" spans="1:9" x14ac:dyDescent="0.2">
      <c r="A28" s="83">
        <v>25000</v>
      </c>
      <c r="B28" s="84">
        <v>7</v>
      </c>
      <c r="C28" s="377">
        <v>5.7999999999999996E-3</v>
      </c>
      <c r="D28" s="86" t="str">
        <f t="shared" si="9"/>
        <v/>
      </c>
      <c r="E28" s="85" t="str">
        <f t="shared" si="8"/>
        <v/>
      </c>
      <c r="F28" s="86" t="str">
        <f t="shared" si="3"/>
        <v/>
      </c>
    </row>
    <row r="29" spans="1:9" ht="13.5" thickBot="1" x14ac:dyDescent="0.25">
      <c r="A29" s="87">
        <v>30000</v>
      </c>
      <c r="B29" s="88">
        <v>7</v>
      </c>
      <c r="C29" s="378">
        <v>5.7999999999999996E-3</v>
      </c>
      <c r="D29" s="90" t="str">
        <f t="shared" si="9"/>
        <v/>
      </c>
      <c r="E29" s="89" t="str">
        <f t="shared" si="8"/>
        <v/>
      </c>
      <c r="F29" s="90" t="str">
        <f t="shared" si="3"/>
        <v/>
      </c>
    </row>
    <row r="30" spans="1:9" ht="6" customHeight="1" thickBot="1" x14ac:dyDescent="0.25">
      <c r="C30" s="377"/>
      <c r="D30" s="80"/>
      <c r="F30" s="86"/>
    </row>
    <row r="31" spans="1:9" x14ac:dyDescent="0.2">
      <c r="A31" s="81">
        <v>5000</v>
      </c>
      <c r="B31" s="327">
        <v>6</v>
      </c>
      <c r="C31" s="376">
        <v>5.7999999999999996E-3</v>
      </c>
      <c r="D31" s="91" t="str">
        <f>IF(AND($D$2&gt;=1000,$D$2&lt;=A31),C31,"")</f>
        <v/>
      </c>
      <c r="E31" s="82" t="str">
        <f>IF($E$2=B31,$E$2,"")</f>
        <v/>
      </c>
      <c r="F31" s="91" t="str">
        <f>IF(AND(D31&lt;&gt;"",E31&lt;&gt;""),D31,"")</f>
        <v/>
      </c>
      <c r="H31" s="149"/>
      <c r="I31" s="80"/>
    </row>
    <row r="32" spans="1:9" x14ac:dyDescent="0.2">
      <c r="A32" s="83">
        <v>10000</v>
      </c>
      <c r="B32" s="84">
        <v>6</v>
      </c>
      <c r="C32" s="377">
        <v>5.7999999999999996E-3</v>
      </c>
      <c r="D32" s="350" t="str">
        <f>IF(AND($D$2&gt;A31,$D$2&lt;=A32),C32,"")</f>
        <v/>
      </c>
      <c r="E32" s="85" t="str">
        <f t="shared" ref="E32:E36" si="10">IF($E$2=B32,$E$2,"")</f>
        <v/>
      </c>
      <c r="F32" s="86" t="str">
        <f t="shared" ref="F32:F36" si="11">IF(AND(D32&lt;&gt;"",E32&lt;&gt;""),D32,"")</f>
        <v/>
      </c>
      <c r="H32" s="149"/>
      <c r="I32" s="80"/>
    </row>
    <row r="33" spans="1:9" x14ac:dyDescent="0.2">
      <c r="A33" s="83">
        <v>15000</v>
      </c>
      <c r="B33" s="84">
        <v>6</v>
      </c>
      <c r="C33" s="377">
        <v>5.7999999999999996E-3</v>
      </c>
      <c r="D33" s="350" t="str">
        <f t="shared" ref="D33:D36" si="12">IF(AND($D$2&gt;A32,$D$2&lt;=A33),C33,"")</f>
        <v/>
      </c>
      <c r="E33" s="85" t="str">
        <f t="shared" si="10"/>
        <v/>
      </c>
      <c r="F33" s="86" t="str">
        <f t="shared" si="11"/>
        <v/>
      </c>
      <c r="H33" s="149"/>
      <c r="I33" s="80"/>
    </row>
    <row r="34" spans="1:9" x14ac:dyDescent="0.2">
      <c r="A34" s="83">
        <v>20000</v>
      </c>
      <c r="B34" s="84">
        <v>6</v>
      </c>
      <c r="C34" s="377">
        <v>5.7999999999999996E-3</v>
      </c>
      <c r="D34" s="350" t="str">
        <f t="shared" si="12"/>
        <v/>
      </c>
      <c r="E34" s="85" t="str">
        <f t="shared" si="10"/>
        <v/>
      </c>
      <c r="F34" s="86" t="str">
        <f t="shared" si="11"/>
        <v/>
      </c>
      <c r="H34" s="149"/>
      <c r="I34" s="80"/>
    </row>
    <row r="35" spans="1:9" x14ac:dyDescent="0.2">
      <c r="A35" s="83">
        <v>25000</v>
      </c>
      <c r="B35" s="84">
        <v>6</v>
      </c>
      <c r="C35" s="377">
        <v>5.7999999999999996E-3</v>
      </c>
      <c r="D35" s="350" t="str">
        <f t="shared" si="12"/>
        <v/>
      </c>
      <c r="E35" s="85" t="str">
        <f t="shared" si="10"/>
        <v/>
      </c>
      <c r="F35" s="86" t="str">
        <f t="shared" si="11"/>
        <v/>
      </c>
      <c r="H35" s="149"/>
      <c r="I35" s="80"/>
    </row>
    <row r="36" spans="1:9" ht="13.5" thickBot="1" x14ac:dyDescent="0.25">
      <c r="A36" s="87">
        <v>30000</v>
      </c>
      <c r="B36" s="88">
        <v>6</v>
      </c>
      <c r="C36" s="378">
        <v>5.7999999999999996E-3</v>
      </c>
      <c r="D36" s="351" t="str">
        <f t="shared" si="12"/>
        <v/>
      </c>
      <c r="E36" s="89" t="str">
        <f t="shared" si="10"/>
        <v/>
      </c>
      <c r="F36" s="90" t="str">
        <f t="shared" si="11"/>
        <v/>
      </c>
      <c r="H36" s="149"/>
      <c r="I36" s="80"/>
    </row>
    <row r="37" spans="1:9" ht="6" customHeight="1" thickBot="1" x14ac:dyDescent="0.25">
      <c r="C37" s="379"/>
      <c r="D37" s="352"/>
      <c r="F37" s="86"/>
      <c r="I37" s="80"/>
    </row>
    <row r="38" spans="1:9" x14ac:dyDescent="0.2">
      <c r="A38" s="81">
        <v>5000</v>
      </c>
      <c r="B38" s="327">
        <v>5</v>
      </c>
      <c r="C38" s="376">
        <v>5.7000000000000002E-3</v>
      </c>
      <c r="D38" s="353" t="str">
        <f>IF(AND($D$2&gt;=1000,$D$2&lt;=A38),C38,"")</f>
        <v/>
      </c>
      <c r="E38" s="82" t="str">
        <f>IF($E$2=B38,$E$2,"")</f>
        <v/>
      </c>
      <c r="F38" s="91" t="str">
        <f t="shared" ref="F38:F57" si="13">IF(AND(D38&lt;&gt;"",E38&lt;&gt;""),D38,"")</f>
        <v/>
      </c>
      <c r="H38" s="149"/>
      <c r="I38" s="80"/>
    </row>
    <row r="39" spans="1:9" x14ac:dyDescent="0.2">
      <c r="A39" s="83">
        <v>10000</v>
      </c>
      <c r="B39" s="84">
        <v>5</v>
      </c>
      <c r="C39" s="377">
        <v>5.7000000000000002E-3</v>
      </c>
      <c r="D39" s="350" t="str">
        <f>IF(AND($D$2&gt;A38,$D$2&lt;=A39),C39,"")</f>
        <v/>
      </c>
      <c r="E39" s="85" t="str">
        <f t="shared" ref="E39:E43" si="14">IF($E$2=B39,$E$2,"")</f>
        <v/>
      </c>
      <c r="F39" s="86" t="str">
        <f t="shared" si="13"/>
        <v/>
      </c>
      <c r="H39" s="149"/>
      <c r="I39" s="80"/>
    </row>
    <row r="40" spans="1:9" x14ac:dyDescent="0.2">
      <c r="A40" s="83">
        <v>15000</v>
      </c>
      <c r="B40" s="84">
        <v>5</v>
      </c>
      <c r="C40" s="377">
        <v>5.7000000000000002E-3</v>
      </c>
      <c r="D40" s="350" t="str">
        <f t="shared" ref="D40:D43" si="15">IF(AND($D$2&gt;A39,$D$2&lt;=A40),C40,"")</f>
        <v/>
      </c>
      <c r="E40" s="85" t="str">
        <f t="shared" si="14"/>
        <v/>
      </c>
      <c r="F40" s="86" t="str">
        <f t="shared" si="13"/>
        <v/>
      </c>
      <c r="H40" s="149"/>
      <c r="I40" s="80"/>
    </row>
    <row r="41" spans="1:9" x14ac:dyDescent="0.2">
      <c r="A41" s="83">
        <v>20000</v>
      </c>
      <c r="B41" s="84">
        <v>5</v>
      </c>
      <c r="C41" s="377">
        <v>5.7000000000000002E-3</v>
      </c>
      <c r="D41" s="350" t="str">
        <f t="shared" si="15"/>
        <v/>
      </c>
      <c r="E41" s="85" t="str">
        <f t="shared" si="14"/>
        <v/>
      </c>
      <c r="F41" s="86" t="str">
        <f t="shared" si="13"/>
        <v/>
      </c>
      <c r="H41" s="149"/>
      <c r="I41" s="80"/>
    </row>
    <row r="42" spans="1:9" x14ac:dyDescent="0.2">
      <c r="A42" s="83">
        <v>25000</v>
      </c>
      <c r="B42" s="84">
        <v>5</v>
      </c>
      <c r="C42" s="377">
        <v>5.7000000000000002E-3</v>
      </c>
      <c r="D42" s="350" t="str">
        <f t="shared" si="15"/>
        <v/>
      </c>
      <c r="E42" s="85" t="str">
        <f t="shared" si="14"/>
        <v/>
      </c>
      <c r="F42" s="86" t="str">
        <f t="shared" si="13"/>
        <v/>
      </c>
      <c r="H42" s="149"/>
      <c r="I42" s="80"/>
    </row>
    <row r="43" spans="1:9" ht="13.5" thickBot="1" x14ac:dyDescent="0.25">
      <c r="A43" s="87">
        <v>30000</v>
      </c>
      <c r="B43" s="88">
        <v>5</v>
      </c>
      <c r="C43" s="378">
        <v>5.7000000000000002E-3</v>
      </c>
      <c r="D43" s="351" t="str">
        <f t="shared" si="15"/>
        <v/>
      </c>
      <c r="E43" s="89" t="str">
        <f t="shared" si="14"/>
        <v/>
      </c>
      <c r="F43" s="90" t="str">
        <f t="shared" si="13"/>
        <v/>
      </c>
      <c r="H43" s="149"/>
      <c r="I43" s="80"/>
    </row>
    <row r="44" spans="1:9" ht="6" customHeight="1" thickBot="1" x14ac:dyDescent="0.25">
      <c r="C44" s="379"/>
      <c r="D44" s="352"/>
      <c r="F44" s="86"/>
      <c r="I44" s="80"/>
    </row>
    <row r="45" spans="1:9" x14ac:dyDescent="0.2">
      <c r="A45" s="81">
        <v>5000</v>
      </c>
      <c r="B45" s="327">
        <v>4</v>
      </c>
      <c r="C45" s="376">
        <v>5.5999999999999999E-3</v>
      </c>
      <c r="D45" s="353" t="str">
        <f>IF(AND($D$2&gt;=1000,$D$2&lt;=A45),C45,"")</f>
        <v/>
      </c>
      <c r="E45" s="82" t="str">
        <f>IF($E$2=B45,$E$2,"")</f>
        <v/>
      </c>
      <c r="F45" s="91" t="str">
        <f t="shared" si="13"/>
        <v/>
      </c>
      <c r="H45" s="149"/>
      <c r="I45" s="80"/>
    </row>
    <row r="46" spans="1:9" x14ac:dyDescent="0.2">
      <c r="A46" s="83">
        <v>10000</v>
      </c>
      <c r="B46" s="84">
        <v>4</v>
      </c>
      <c r="C46" s="377">
        <v>5.5999999999999999E-3</v>
      </c>
      <c r="D46" s="350" t="str">
        <f>IF(AND($D$2&gt;A45,$D$2&lt;=A46),C46,"")</f>
        <v/>
      </c>
      <c r="E46" s="85" t="str">
        <f t="shared" ref="E46:E50" si="16">IF($E$2=B46,$E$2,"")</f>
        <v/>
      </c>
      <c r="F46" s="86" t="str">
        <f t="shared" si="13"/>
        <v/>
      </c>
      <c r="H46" s="149"/>
      <c r="I46" s="80"/>
    </row>
    <row r="47" spans="1:9" x14ac:dyDescent="0.2">
      <c r="A47" s="83">
        <v>15000</v>
      </c>
      <c r="B47" s="84">
        <v>4</v>
      </c>
      <c r="C47" s="377">
        <v>5.5999999999999999E-3</v>
      </c>
      <c r="D47" s="350" t="str">
        <f t="shared" ref="D47:D50" si="17">IF(AND($D$2&gt;A46,$D$2&lt;=A47),C47,"")</f>
        <v/>
      </c>
      <c r="E47" s="85" t="str">
        <f t="shared" si="16"/>
        <v/>
      </c>
      <c r="F47" s="86" t="str">
        <f t="shared" si="13"/>
        <v/>
      </c>
      <c r="H47" s="149"/>
      <c r="I47" s="80"/>
    </row>
    <row r="48" spans="1:9" x14ac:dyDescent="0.2">
      <c r="A48" s="83">
        <v>20000</v>
      </c>
      <c r="B48" s="84">
        <v>4</v>
      </c>
      <c r="C48" s="377">
        <v>5.5999999999999999E-3</v>
      </c>
      <c r="D48" s="350" t="str">
        <f t="shared" si="17"/>
        <v/>
      </c>
      <c r="E48" s="85" t="str">
        <f t="shared" si="16"/>
        <v/>
      </c>
      <c r="F48" s="86" t="str">
        <f t="shared" si="13"/>
        <v/>
      </c>
      <c r="H48" s="149"/>
      <c r="I48" s="80"/>
    </row>
    <row r="49" spans="1:9" x14ac:dyDescent="0.2">
      <c r="A49" s="83">
        <v>25000</v>
      </c>
      <c r="B49" s="84">
        <v>4</v>
      </c>
      <c r="C49" s="377">
        <v>5.5999999999999999E-3</v>
      </c>
      <c r="D49" s="350" t="str">
        <f t="shared" si="17"/>
        <v/>
      </c>
      <c r="E49" s="85" t="str">
        <f t="shared" si="16"/>
        <v/>
      </c>
      <c r="F49" s="86" t="str">
        <f t="shared" si="13"/>
        <v/>
      </c>
      <c r="H49" s="149"/>
      <c r="I49" s="80"/>
    </row>
    <row r="50" spans="1:9" ht="13.5" thickBot="1" x14ac:dyDescent="0.25">
      <c r="A50" s="87">
        <v>30000</v>
      </c>
      <c r="B50" s="88">
        <v>4</v>
      </c>
      <c r="C50" s="378">
        <v>5.5999999999999999E-3</v>
      </c>
      <c r="D50" s="351" t="str">
        <f t="shared" si="17"/>
        <v/>
      </c>
      <c r="E50" s="89" t="str">
        <f t="shared" si="16"/>
        <v/>
      </c>
      <c r="F50" s="90" t="str">
        <f t="shared" si="13"/>
        <v/>
      </c>
      <c r="H50" s="149"/>
      <c r="I50" s="80"/>
    </row>
    <row r="51" spans="1:9" ht="6" customHeight="1" thickBot="1" x14ac:dyDescent="0.25">
      <c r="C51" s="379"/>
      <c r="D51" s="352"/>
      <c r="F51" s="86"/>
      <c r="I51" s="80"/>
    </row>
    <row r="52" spans="1:9" x14ac:dyDescent="0.2">
      <c r="A52" s="81">
        <v>5000</v>
      </c>
      <c r="B52" s="327">
        <v>3</v>
      </c>
      <c r="C52" s="376">
        <v>5.4000000000000003E-3</v>
      </c>
      <c r="D52" s="353" t="str">
        <f>IF(AND($D$2&gt;=1000,$D$2&lt;=A52),C52,"")</f>
        <v/>
      </c>
      <c r="E52" s="82" t="str">
        <f>IF($E$2=B52,$E$2,"")</f>
        <v/>
      </c>
      <c r="F52" s="91" t="str">
        <f t="shared" si="13"/>
        <v/>
      </c>
      <c r="H52" s="342"/>
      <c r="I52" s="80"/>
    </row>
    <row r="53" spans="1:9" x14ac:dyDescent="0.2">
      <c r="A53" s="83">
        <v>10000</v>
      </c>
      <c r="B53" s="84">
        <v>3</v>
      </c>
      <c r="C53" s="377">
        <v>5.4000000000000003E-3</v>
      </c>
      <c r="D53" s="350" t="str">
        <f>IF(AND($D$2&gt;A52,$D$2&lt;=A53),C53,"")</f>
        <v/>
      </c>
      <c r="E53" s="85" t="str">
        <f t="shared" ref="E53:E57" si="18">IF($E$2=B53,$E$2,"")</f>
        <v/>
      </c>
      <c r="F53" s="86" t="str">
        <f t="shared" si="13"/>
        <v/>
      </c>
      <c r="H53" s="342"/>
      <c r="I53" s="80"/>
    </row>
    <row r="54" spans="1:9" x14ac:dyDescent="0.2">
      <c r="A54" s="83">
        <v>15000</v>
      </c>
      <c r="B54" s="84">
        <v>3</v>
      </c>
      <c r="C54" s="377">
        <v>5.4000000000000003E-3</v>
      </c>
      <c r="D54" s="350" t="str">
        <f t="shared" ref="D54:D57" si="19">IF(AND($D$2&gt;A53,$D$2&lt;=A54),C54,"")</f>
        <v/>
      </c>
      <c r="E54" s="85" t="str">
        <f t="shared" si="18"/>
        <v/>
      </c>
      <c r="F54" s="86" t="str">
        <f t="shared" si="13"/>
        <v/>
      </c>
      <c r="H54" s="149"/>
      <c r="I54" s="80"/>
    </row>
    <row r="55" spans="1:9" x14ac:dyDescent="0.2">
      <c r="A55" s="83">
        <v>20000</v>
      </c>
      <c r="B55" s="84">
        <v>3</v>
      </c>
      <c r="C55" s="377">
        <v>5.4000000000000003E-3</v>
      </c>
      <c r="D55" s="350" t="str">
        <f t="shared" si="19"/>
        <v/>
      </c>
      <c r="E55" s="85" t="str">
        <f t="shared" si="18"/>
        <v/>
      </c>
      <c r="F55" s="86" t="str">
        <f t="shared" si="13"/>
        <v/>
      </c>
      <c r="H55" s="149"/>
      <c r="I55" s="80"/>
    </row>
    <row r="56" spans="1:9" x14ac:dyDescent="0.2">
      <c r="A56" s="83">
        <v>25000</v>
      </c>
      <c r="B56" s="84">
        <v>3</v>
      </c>
      <c r="C56" s="377">
        <v>5.4000000000000003E-3</v>
      </c>
      <c r="D56" s="350" t="str">
        <f t="shared" si="19"/>
        <v/>
      </c>
      <c r="E56" s="85" t="str">
        <f t="shared" si="18"/>
        <v/>
      </c>
      <c r="F56" s="86" t="str">
        <f t="shared" si="13"/>
        <v/>
      </c>
      <c r="H56" s="149"/>
      <c r="I56" s="80"/>
    </row>
    <row r="57" spans="1:9" ht="13.5" thickBot="1" x14ac:dyDescent="0.25">
      <c r="A57" s="87">
        <v>30000</v>
      </c>
      <c r="B57" s="88">
        <v>3</v>
      </c>
      <c r="C57" s="378">
        <v>5.4000000000000003E-3</v>
      </c>
      <c r="D57" s="351" t="str">
        <f t="shared" si="19"/>
        <v/>
      </c>
      <c r="E57" s="89" t="str">
        <f t="shared" si="18"/>
        <v/>
      </c>
      <c r="F57" s="90" t="str">
        <f t="shared" si="13"/>
        <v/>
      </c>
      <c r="H57" s="149"/>
      <c r="I57" s="80"/>
    </row>
    <row r="58" spans="1:9" x14ac:dyDescent="0.2">
      <c r="C58" s="352"/>
      <c r="D58" s="354"/>
      <c r="E58" s="2"/>
      <c r="F58" s="80">
        <f>SUM(F3:F57)</f>
        <v>0</v>
      </c>
    </row>
    <row r="59" spans="1:9" x14ac:dyDescent="0.2">
      <c r="C59" s="352"/>
      <c r="D59" s="354"/>
      <c r="H59" s="149"/>
    </row>
    <row r="60" spans="1:9" x14ac:dyDescent="0.2">
      <c r="C60" s="352"/>
      <c r="D60" s="354"/>
      <c r="H60" s="149"/>
    </row>
    <row r="61" spans="1:9" x14ac:dyDescent="0.2">
      <c r="C61" s="352"/>
      <c r="D61" s="354"/>
      <c r="H61" s="149"/>
    </row>
    <row r="62" spans="1:9" x14ac:dyDescent="0.2">
      <c r="C62" s="352"/>
      <c r="D62" s="354"/>
      <c r="H62" s="149"/>
    </row>
    <row r="63" spans="1:9" x14ac:dyDescent="0.2">
      <c r="C63" s="352"/>
      <c r="D63" s="354"/>
      <c r="H63" s="149"/>
    </row>
    <row r="64" spans="1:9" x14ac:dyDescent="0.2">
      <c r="A64" s="128"/>
      <c r="C64" s="352"/>
      <c r="D64" s="355"/>
      <c r="E64" s="129"/>
      <c r="H64" s="149"/>
    </row>
    <row r="65" spans="1:8" x14ac:dyDescent="0.2">
      <c r="A65" s="128"/>
      <c r="C65" s="352"/>
      <c r="D65" s="355"/>
      <c r="E65" s="129"/>
    </row>
    <row r="66" spans="1:8" x14ac:dyDescent="0.2">
      <c r="A66" s="128"/>
      <c r="C66" s="352"/>
      <c r="D66" s="355"/>
      <c r="E66" s="129"/>
      <c r="H66" s="149"/>
    </row>
    <row r="67" spans="1:8" x14ac:dyDescent="0.2">
      <c r="A67" s="128"/>
      <c r="C67" s="352"/>
      <c r="D67" s="355"/>
      <c r="E67" s="129"/>
      <c r="H67" s="149"/>
    </row>
    <row r="68" spans="1:8" x14ac:dyDescent="0.2">
      <c r="A68" s="128"/>
      <c r="C68" s="352"/>
      <c r="D68" s="355"/>
      <c r="E68" s="129"/>
      <c r="H68" s="149"/>
    </row>
    <row r="69" spans="1:8" x14ac:dyDescent="0.2">
      <c r="C69" s="352"/>
      <c r="D69" s="355"/>
      <c r="E69" s="129"/>
      <c r="H69" s="149"/>
    </row>
    <row r="70" spans="1:8" x14ac:dyDescent="0.2">
      <c r="A70" s="128"/>
      <c r="C70" s="352"/>
      <c r="D70" s="355"/>
      <c r="E70" s="129"/>
      <c r="H70" s="149"/>
    </row>
    <row r="71" spans="1:8" x14ac:dyDescent="0.2">
      <c r="A71" s="128"/>
      <c r="C71" s="352"/>
      <c r="D71" s="355"/>
      <c r="E71" s="129"/>
      <c r="H71" s="149"/>
    </row>
    <row r="72" spans="1:8" x14ac:dyDescent="0.2">
      <c r="A72" s="128"/>
      <c r="C72" s="352"/>
      <c r="D72" s="355"/>
      <c r="E72" s="129"/>
    </row>
    <row r="73" spans="1:8" x14ac:dyDescent="0.2">
      <c r="A73" s="128"/>
      <c r="D73" s="129"/>
      <c r="E73" s="129"/>
      <c r="H73" s="149"/>
    </row>
    <row r="74" spans="1:8" x14ac:dyDescent="0.2">
      <c r="A74" s="128"/>
      <c r="D74" s="129"/>
      <c r="E74" s="129"/>
      <c r="H74" s="149"/>
    </row>
    <row r="75" spans="1:8" x14ac:dyDescent="0.2">
      <c r="D75" s="129"/>
      <c r="E75" s="129"/>
      <c r="H75" s="149"/>
    </row>
    <row r="76" spans="1:8" x14ac:dyDescent="0.2">
      <c r="A76" s="128"/>
      <c r="D76" s="129"/>
      <c r="E76" s="129"/>
      <c r="H76" s="149"/>
    </row>
    <row r="77" spans="1:8" x14ac:dyDescent="0.2">
      <c r="A77" s="128"/>
      <c r="D77" s="129"/>
      <c r="E77" s="129"/>
      <c r="H77" s="149"/>
    </row>
    <row r="78" spans="1:8" x14ac:dyDescent="0.2">
      <c r="A78" s="128"/>
      <c r="D78" s="129"/>
      <c r="E78" s="129"/>
      <c r="H78" s="149"/>
    </row>
    <row r="79" spans="1:8" x14ac:dyDescent="0.2">
      <c r="A79" s="128"/>
      <c r="D79" s="129"/>
      <c r="E79" s="129"/>
    </row>
    <row r="80" spans="1:8" x14ac:dyDescent="0.2">
      <c r="A80" s="128"/>
      <c r="D80" s="129"/>
      <c r="E80" s="129"/>
      <c r="H80" s="149"/>
    </row>
    <row r="81" spans="1:8" x14ac:dyDescent="0.2">
      <c r="H81" s="149"/>
    </row>
    <row r="82" spans="1:8" x14ac:dyDescent="0.2">
      <c r="A82" s="128">
        <v>5000</v>
      </c>
      <c r="B82">
        <v>3</v>
      </c>
      <c r="C82" s="80">
        <v>2</v>
      </c>
      <c r="D82" s="80">
        <v>7.5499999999999998E-2</v>
      </c>
      <c r="E82" s="80">
        <v>1.7899999999999999E-2</v>
      </c>
      <c r="H82" s="149"/>
    </row>
    <row r="83" spans="1:8" x14ac:dyDescent="0.2">
      <c r="A83" s="128">
        <v>10000</v>
      </c>
      <c r="B83">
        <v>3</v>
      </c>
      <c r="C83" s="80">
        <v>2</v>
      </c>
      <c r="D83" s="80">
        <v>2.64E-2</v>
      </c>
      <c r="E83" s="80">
        <v>1.7899999999999999E-2</v>
      </c>
      <c r="H83" s="149"/>
    </row>
    <row r="84" spans="1:8" x14ac:dyDescent="0.2">
      <c r="A84" s="128">
        <v>15000</v>
      </c>
      <c r="B84">
        <v>3</v>
      </c>
      <c r="C84" s="80">
        <v>2</v>
      </c>
      <c r="D84" s="80">
        <v>1.66E-2</v>
      </c>
      <c r="E84" s="80">
        <v>1.66E-2</v>
      </c>
      <c r="H84" s="149"/>
    </row>
    <row r="85" spans="1:8" x14ac:dyDescent="0.2">
      <c r="A85" s="128">
        <v>20000</v>
      </c>
      <c r="B85">
        <v>3</v>
      </c>
      <c r="C85" s="80">
        <v>2</v>
      </c>
      <c r="D85" s="80">
        <v>1.24E-2</v>
      </c>
      <c r="E85" s="80">
        <v>1.24E-2</v>
      </c>
      <c r="H85" s="149"/>
    </row>
    <row r="86" spans="1:8" x14ac:dyDescent="0.2">
      <c r="A86" s="128">
        <v>25000</v>
      </c>
      <c r="B86">
        <v>3</v>
      </c>
      <c r="C86" s="80">
        <v>2</v>
      </c>
      <c r="D86" s="80">
        <v>0.01</v>
      </c>
      <c r="E86" s="80">
        <v>0.01</v>
      </c>
    </row>
  </sheetData>
  <mergeCells count="2">
    <mergeCell ref="A1:C1"/>
    <mergeCell ref="F1:F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3</vt:i4>
      </vt:variant>
    </vt:vector>
  </HeadingPairs>
  <TitlesOfParts>
    <vt:vector size="9" baseType="lpstr">
      <vt:lpstr>Dati </vt:lpstr>
      <vt:lpstr>Proposta contratto</vt:lpstr>
      <vt:lpstr>Richiesta Finanziamento</vt:lpstr>
      <vt:lpstr>TAEG</vt:lpstr>
      <vt:lpstr>Fonti</vt:lpstr>
      <vt:lpstr>TAN</vt:lpstr>
      <vt:lpstr>'Dati '!Area_stampa</vt:lpstr>
      <vt:lpstr>'Proposta contratto'!Area_stampa</vt:lpstr>
      <vt:lpstr>'Richiesta Finanziamento'!Area_stampa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Moro Chiara Maria;chiaramaria.moro@chebanca.it</dc:creator>
  <cp:lastModifiedBy>Zanelli Nadia</cp:lastModifiedBy>
  <cp:lastPrinted>2020-09-21T16:25:07Z</cp:lastPrinted>
  <dcterms:created xsi:type="dcterms:W3CDTF">1996-11-05T10:16:36Z</dcterms:created>
  <dcterms:modified xsi:type="dcterms:W3CDTF">2021-02-26T14:09:14Z</dcterms:modified>
</cp:coreProperties>
</file>